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835"/>
  </bookViews>
  <sheets>
    <sheet name="Лист1" sheetId="2" r:id="rId1"/>
  </sheets>
  <definedNames>
    <definedName name="_xlnm.Print_Titles" localSheetId="0">Лист1!$11:$13</definedName>
    <definedName name="_xlnm.Print_Area" localSheetId="0">Лист1!$A$1:$P$98</definedName>
  </definedNames>
  <calcPr calcId="145621" refMode="R1C1"/>
</workbook>
</file>

<file path=xl/calcChain.xml><?xml version="1.0" encoding="utf-8"?>
<calcChain xmlns="http://schemas.openxmlformats.org/spreadsheetml/2006/main">
  <c r="J17" i="2" l="1"/>
  <c r="K17" i="2"/>
  <c r="L17" i="2"/>
  <c r="M17" i="2"/>
  <c r="N17" i="2"/>
  <c r="O17" i="2"/>
  <c r="P17" i="2"/>
  <c r="H17" i="2"/>
  <c r="I89" i="2"/>
  <c r="J76" i="2"/>
  <c r="K76" i="2"/>
  <c r="L76" i="2"/>
  <c r="M76" i="2"/>
  <c r="N76" i="2"/>
  <c r="O76" i="2"/>
  <c r="P76" i="2"/>
  <c r="H76" i="2"/>
  <c r="G74" i="2"/>
  <c r="G77" i="2"/>
  <c r="F77" i="2"/>
  <c r="I86" i="2"/>
  <c r="G86" i="2" s="1"/>
  <c r="F86" i="2"/>
  <c r="E86" i="2"/>
  <c r="I84" i="2"/>
  <c r="G84" i="2" s="1"/>
  <c r="F84" i="2"/>
  <c r="F81" i="2"/>
  <c r="F17" i="2" l="1"/>
  <c r="F76" i="2"/>
  <c r="I81" i="2"/>
  <c r="E81" i="2"/>
  <c r="I73" i="2"/>
  <c r="G73" i="2" s="1"/>
  <c r="I71" i="2"/>
  <c r="F96" i="2"/>
  <c r="F95" i="2"/>
  <c r="F94" i="2"/>
  <c r="F93" i="2"/>
  <c r="F92" i="2"/>
  <c r="F91" i="2"/>
  <c r="F89" i="2"/>
  <c r="P90" i="2"/>
  <c r="P16" i="2" s="1"/>
  <c r="M90" i="2"/>
  <c r="M16" i="2" s="1"/>
  <c r="L90" i="2"/>
  <c r="L16" i="2" s="1"/>
  <c r="K90" i="2"/>
  <c r="K16" i="2" s="1"/>
  <c r="J90" i="2"/>
  <c r="J16" i="2" s="1"/>
  <c r="I90" i="2"/>
  <c r="H90" i="2"/>
  <c r="H16" i="2" s="1"/>
  <c r="N90" i="2"/>
  <c r="N16" i="2" s="1"/>
  <c r="O96" i="2"/>
  <c r="G96" i="2" s="1"/>
  <c r="O95" i="2"/>
  <c r="G95" i="2" s="1"/>
  <c r="O94" i="2"/>
  <c r="O93" i="2"/>
  <c r="G93" i="2" s="1"/>
  <c r="O92" i="2"/>
  <c r="G92" i="2" s="1"/>
  <c r="O91" i="2"/>
  <c r="G91" i="2" s="1"/>
  <c r="O90" i="2" l="1"/>
  <c r="O16" i="2" s="1"/>
  <c r="F90" i="2"/>
  <c r="F16" i="2" s="1"/>
  <c r="G81" i="2"/>
  <c r="I76" i="2"/>
  <c r="G76" i="2" s="1"/>
  <c r="G94" i="2"/>
  <c r="G89" i="2"/>
  <c r="G80" i="2"/>
  <c r="F80" i="2"/>
  <c r="F74" i="2"/>
  <c r="F73" i="2"/>
  <c r="G71" i="2"/>
  <c r="F71" i="2"/>
  <c r="I32" i="2"/>
  <c r="I27" i="2"/>
  <c r="I17" i="2" s="1"/>
  <c r="G64" i="2"/>
  <c r="F64" i="2"/>
  <c r="G56" i="2"/>
  <c r="G54" i="2"/>
  <c r="G48" i="2"/>
  <c r="G41" i="2"/>
  <c r="G37" i="2"/>
  <c r="G32" i="2"/>
  <c r="G27" i="2"/>
  <c r="G23" i="2"/>
  <c r="G20" i="2"/>
  <c r="G18" i="2"/>
  <c r="F18" i="2"/>
  <c r="F56" i="2"/>
  <c r="F54" i="2"/>
  <c r="F48" i="2"/>
  <c r="F41" i="2"/>
  <c r="F37" i="2"/>
  <c r="F32" i="2"/>
  <c r="F27" i="2"/>
  <c r="F23" i="2"/>
  <c r="F20" i="2"/>
  <c r="G90" i="2" l="1"/>
  <c r="I16" i="2"/>
  <c r="G17" i="2"/>
  <c r="D74" i="2"/>
  <c r="D68" i="2"/>
  <c r="D67" i="2"/>
  <c r="D66" i="2"/>
  <c r="D54" i="2"/>
  <c r="G16" i="2" l="1"/>
</calcChain>
</file>

<file path=xl/sharedStrings.xml><?xml version="1.0" encoding="utf-8"?>
<sst xmlns="http://schemas.openxmlformats.org/spreadsheetml/2006/main" count="255" uniqueCount="179">
  <si>
    <t>№п/п</t>
  </si>
  <si>
    <t>Наименование мероприятий инвестиционной программы</t>
  </si>
  <si>
    <t>Единица измерений</t>
  </si>
  <si>
    <t>Источник финансирования, тыс.тенге</t>
  </si>
  <si>
    <t>Нерегулируемая (иная) деятельность</t>
  </si>
  <si>
    <t>по г.Алматы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</si>
  <si>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</si>
  <si>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</si>
  <si>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Перевод части нагрузок с существующих ПС-5А, ПС-17А и ПС-132А на вновь построенную ПС110/10 "Отрар"</t>
  </si>
  <si>
    <t>Перевод части нагрузок с существующей ПС №4 на вновь построенную ПС110/10-10КВ "Алатау"</t>
  </si>
  <si>
    <t>Строительство ПС 110/10 кВ «Кокозек» с присоединением к ОРУ-110 кВ ПС 220 кВ «Каскелен» Карасайского района Алматинской области</t>
  </si>
  <si>
    <t>по Алматинской области</t>
  </si>
  <si>
    <t>шт</t>
  </si>
  <si>
    <t>ПСД</t>
  </si>
  <si>
    <t>ПНР</t>
  </si>
  <si>
    <t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кВ, телемеханика для ТП, КТП, КТПБ)</t>
  </si>
  <si>
    <t>Разработка ПСД "Реконструкция ЛЭП-110кВ №103А/104А с заменой существующего провода на композитный"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</si>
  <si>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</si>
  <si>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</si>
  <si>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ПНР Строительство ПС 110/10 кВ «Кокозек» с присоединением к ОРУ-110 кВ ПС 220 кВ «Каскелен» Карасайского района Алматинской области</t>
  </si>
  <si>
    <t>СМР</t>
  </si>
  <si>
    <t>комплект</t>
  </si>
  <si>
    <t>4.1.</t>
  </si>
  <si>
    <t>4.2.</t>
  </si>
  <si>
    <t>4.3.</t>
  </si>
  <si>
    <t>5.1.</t>
  </si>
  <si>
    <t>5.2.</t>
  </si>
  <si>
    <t>5.3.</t>
  </si>
  <si>
    <t>4.4.</t>
  </si>
  <si>
    <t>м</t>
  </si>
  <si>
    <t>км</t>
  </si>
  <si>
    <t>компл</t>
  </si>
  <si>
    <t>5.4.</t>
  </si>
  <si>
    <t>6.1.</t>
  </si>
  <si>
    <t>6.2.</t>
  </si>
  <si>
    <t>Приобретение  муфт</t>
  </si>
  <si>
    <t>7.1.</t>
  </si>
  <si>
    <t>7.2.</t>
  </si>
  <si>
    <t>8.1.</t>
  </si>
  <si>
    <t>8.2.</t>
  </si>
  <si>
    <t>8.3.</t>
  </si>
  <si>
    <t>8.4.</t>
  </si>
  <si>
    <t>8.5.</t>
  </si>
  <si>
    <t>компл.</t>
  </si>
  <si>
    <t>9.1.</t>
  </si>
  <si>
    <t>12.1.</t>
  </si>
  <si>
    <t xml:space="preserve">Приобретение муфт </t>
  </si>
  <si>
    <t>14.1.</t>
  </si>
  <si>
    <t>Увеличение уставного капитала</t>
  </si>
  <si>
    <t>ВСЕГО на 2022 год</t>
  </si>
  <si>
    <t>Реконструкция  ПС 110/10кВ №119А "Новозападная"</t>
  </si>
  <si>
    <t>1.1.</t>
  </si>
  <si>
    <t>Реконструкция ЗРУ-10 кВ I-IV секции с установкой нового оборудования ЗРУ-10 кВ с перезаводкой всех существующих КЛ-10 кВ</t>
  </si>
  <si>
    <t>Реконструкция ПС 220/110/10кВ №7 АХБК</t>
  </si>
  <si>
    <t>2.1.</t>
  </si>
  <si>
    <t xml:space="preserve">Установка нового модульного здания ЗРУ-10кВ ( IVсекции) </t>
  </si>
  <si>
    <t>2.2.</t>
  </si>
  <si>
    <t>Демонтаж старого и строительство нового (с установкой на новом месте БМЗ) ОПУ</t>
  </si>
  <si>
    <t>3.1.</t>
  </si>
  <si>
    <t xml:space="preserve">Приобретение и монтаж КЛ-10кВ </t>
  </si>
  <si>
    <t>3.2.</t>
  </si>
  <si>
    <t xml:space="preserve">Реконструкция ТП </t>
  </si>
  <si>
    <t>3.3.</t>
  </si>
  <si>
    <t>Приобретение и монтаж шкафов ТМ УТМ-64М</t>
  </si>
  <si>
    <t>Приобретение и прокладка КЛ-10кВ взамен существующей КЛ-6кВ</t>
  </si>
  <si>
    <t xml:space="preserve">Приобретение КТПБ и замена ТП на КТПБ </t>
  </si>
  <si>
    <t>6.3.</t>
  </si>
  <si>
    <t>Приобретение оборудования системы телемеханики на ТП</t>
  </si>
  <si>
    <t>Поставка кабеля АСБ-10-3х70 мм2</t>
  </si>
  <si>
    <t>7.3.</t>
  </si>
  <si>
    <t xml:space="preserve">Поставка шкафов ШУЭ </t>
  </si>
  <si>
    <t>7.4.</t>
  </si>
  <si>
    <t>Работы по монтажу оборудования КТПН</t>
  </si>
  <si>
    <t>7.5.</t>
  </si>
  <si>
    <t xml:space="preserve">Монтажные работы шкафов телемеханики </t>
  </si>
  <si>
    <t xml:space="preserve">Перевод сетей 6 кВ на напряжение 10 кВ на ПС №6А, ПС №3А (ПС №168А). 2-ый этап (Приобретение и прокладка КЛ 10 кВ) </t>
  </si>
  <si>
    <t xml:space="preserve">Замена КЛ-6кВ на 10кВ, протяженность трассы КЛ-10кВ </t>
  </si>
  <si>
    <t>Приобретение трансформаторов для перевода сетей 6 кВ на напряжение 10 кВ на ПС №6А, ПС №3А (ПС №168А) в рамках проекта  Перевод сетей 6 кВ на напряжение 10 кВ на ПС №6А, ПС №3А (ПС №168А). 1-ый этап</t>
  </si>
  <si>
    <t xml:space="preserve">Трансформатор распределительный трехфазный двухобмоточный масляный модели ТМ-100/6(10)/0,4 кВ </t>
  </si>
  <si>
    <t>Трансформатор распределительный трехфазный двухобмоточный масляный модели ТМ-160/6(10)/0,4 кВ</t>
  </si>
  <si>
    <t xml:space="preserve">Трансформатор распределительный трехфазный двухобмоточный масляный модели ТМ-250/6(10)/0,4 кВ </t>
  </si>
  <si>
    <t>Трансформатор распределительный трехфазный двухобмоточный масляный модели ТМ-400/6(10)/0,4 кВ</t>
  </si>
  <si>
    <t>Трансформатор распределительный трехфазный двухобмоточный масляный модели ТМ-630/6(10)/0,4 кВ</t>
  </si>
  <si>
    <t>Трансформатор трехфазный сухой с литой изоляцией модели ТСЛ-630/6/10-0,4 кВ</t>
  </si>
  <si>
    <t>Трансформатор трехфазный сухой с литой изоляцией модели ТСЛ-1000/6/10-0,4 кВ</t>
  </si>
  <si>
    <t>Реконструкция диспетчерского центра ОДС, Манаса 24</t>
  </si>
  <si>
    <t>10.1.</t>
  </si>
  <si>
    <t>Приобретение, монтаж, пусконаладочные работы подсистемы отображения информации (видеостенная панель  108 элементов)</t>
  </si>
  <si>
    <t>10.2.</t>
  </si>
  <si>
    <t>Приобретение и установка коммутационного оборудования</t>
  </si>
  <si>
    <t>10.3.</t>
  </si>
  <si>
    <t>Приобретение и установка электрооборудования</t>
  </si>
  <si>
    <t>10.4.</t>
  </si>
  <si>
    <t>Приобретение и установка системы вентиляции и кондиционирования</t>
  </si>
  <si>
    <t>10.5.</t>
  </si>
  <si>
    <t>Монтажные и пусконаладочные работы системы вентиляции и кондиционирования.</t>
  </si>
  <si>
    <t>10.6.</t>
  </si>
  <si>
    <t>Автоматизированное рабочее место</t>
  </si>
  <si>
    <t>"Перевод отрезка ВЛ-220кВ №2063/2073 от ПС №147А "Таугуль" до опоры №9 в КЛ-220кВ"</t>
  </si>
  <si>
    <t>11.1.</t>
  </si>
  <si>
    <t>Приобретение кабельно-проводниковой продукции для перевода перевод ВЛ-220 кВ в КЛ-220кВ</t>
  </si>
  <si>
    <t>Строительство ОРУ-110кВ и установка трансформаторов 2*63МВА</t>
  </si>
  <si>
    <t>Приобретение кабельно-проводниковой продукции и строительство ВЛ -110кВ</t>
  </si>
  <si>
    <t>км
шт</t>
  </si>
  <si>
    <t>6,57
21</t>
  </si>
  <si>
    <t>3,51
17</t>
  </si>
  <si>
    <t>шт
компл
км</t>
  </si>
  <si>
    <t>204
263
1,947</t>
  </si>
  <si>
    <t xml:space="preserve">км </t>
  </si>
  <si>
    <t>услуга</t>
  </si>
  <si>
    <t>шт
км</t>
  </si>
  <si>
    <t>1
16</t>
  </si>
  <si>
    <r>
      <t xml:space="preserve">Капитальный ремонт распределительных сетей и оборудования: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ремонт оборудования ПС-35 кВ и выше, ремонт ЛЭП -35 кВ и выше, ремонт ВЛ-6-10 кВ, ремонт ВЛ-0,4кВ, ремонт КЛ-10 кВ, ремонт КЛ-0,4 кВ, ремонт оборудования ТП, ремонт средств связи, ремонт релейной защиты и автоматики, замена электроизмерительных приборов, ремонт оргтехники.</t>
    </r>
  </si>
  <si>
    <t>Приобретение РУ-0,4 кВ</t>
  </si>
  <si>
    <t>Приобретение РУ-10 кВ</t>
  </si>
  <si>
    <t>Приобретение шкафа серии КМ-1КФ-КЕМ/kz</t>
  </si>
  <si>
    <t>Приобретение камеры линейной КСО-292</t>
  </si>
  <si>
    <t xml:space="preserve">Приобретение Здания блочно-модульного типа БМЗ из сэндвич панелей </t>
  </si>
  <si>
    <t>Приобретение Цельнометаллического блока контейнера габаритами (ВхШхГ мм=2440х2000х3700).</t>
  </si>
  <si>
    <t>7.6.</t>
  </si>
  <si>
    <t>10.7.</t>
  </si>
  <si>
    <t>11.2.</t>
  </si>
  <si>
    <t>11.3.</t>
  </si>
  <si>
    <t>11.4.</t>
  </si>
  <si>
    <t>11.5.</t>
  </si>
  <si>
    <t>11.6.</t>
  </si>
  <si>
    <t>Инвестиционная программа на 2022 год</t>
  </si>
  <si>
    <t>план</t>
  </si>
  <si>
    <t>факт</t>
  </si>
  <si>
    <t>Количество в натуральных показателях</t>
  </si>
  <si>
    <t>Сумма инвестиционной программы (проекты), тыс.тенге (без НДС)</t>
  </si>
  <si>
    <t>Собственные средства</t>
  </si>
  <si>
    <t>Заемные средства</t>
  </si>
  <si>
    <t>Бюджетные средства</t>
  </si>
  <si>
    <t xml:space="preserve">Приобретение  муфт </t>
  </si>
  <si>
    <t>Приобретение кабеля силового 10 кВ AL/XLPE/PE enhanced Smart OM</t>
  </si>
  <si>
    <t>Приобретение устройства Телемеханики Sigmeco для РП</t>
  </si>
  <si>
    <t>4417                                           234</t>
  </si>
  <si>
    <t xml:space="preserve">м                           км                           компл                            </t>
  </si>
  <si>
    <t>Приобретение устройства Телемеханики Sigmeco для ТП</t>
  </si>
  <si>
    <t>10981,96                      52</t>
  </si>
  <si>
    <t xml:space="preserve">км                           компл                            </t>
  </si>
  <si>
    <t>Приобретение основных средств и нематериальных активов</t>
  </si>
  <si>
    <t>штук</t>
  </si>
  <si>
    <t>Автомобиль грузовой, дизельный, фургон, грузоподъемность не более 5</t>
  </si>
  <si>
    <t>Автомобиль карьерный самосвал, грузоподъемность более 10 т, но не более 400 т, способ разгрузки задний</t>
  </si>
  <si>
    <t>Автомобиль специализированный, кран-манипулятор, грузоподъемность более 1 т, но не более 10 т</t>
  </si>
  <si>
    <t>Автомобиль специализированный, автогидроподъемник, высота стрелы более 17 м, но не более 30 м, конструкция стрелы локтевая (коленчатая)</t>
  </si>
  <si>
    <t>Автомобиль специализированный, автогидроподъемник, высота стрелы более 17 м, но не более 30 м, конструкция стрелы рычажно-телескопическая</t>
  </si>
  <si>
    <t>Автомобиль специализированный, автокран, грузоподъемность не менее 8 т, но не более 40 т</t>
  </si>
  <si>
    <t>Реконструкция электрических сетей 10/0,4кВ РЭС "Отеген батыр"</t>
  </si>
  <si>
    <t xml:space="preserve">Приобретение провода марки СИПн-3 </t>
  </si>
  <si>
    <t>Приобретение провода марки СИПн-5</t>
  </si>
  <si>
    <t>Реконструкция электрических сетей 6-10/0,4кВ Карасайского РЭС</t>
  </si>
  <si>
    <t>Приобретение провода марки СИПн-5 4х120</t>
  </si>
  <si>
    <t>Реконструкция электрических сетей 6-10/0,4кВ Талгарского РЭС</t>
  </si>
  <si>
    <t>15.1.</t>
  </si>
  <si>
    <t>15.2.</t>
  </si>
  <si>
    <t>17.1.</t>
  </si>
  <si>
    <t>18.1.</t>
  </si>
  <si>
    <t>19.1.</t>
  </si>
  <si>
    <t>19.2.</t>
  </si>
  <si>
    <t>21.1.</t>
  </si>
  <si>
    <t>21.2.</t>
  </si>
  <si>
    <t>21.3.</t>
  </si>
  <si>
    <t>21.4.</t>
  </si>
  <si>
    <t>21.5.</t>
  </si>
  <si>
    <t>21.6.</t>
  </si>
  <si>
    <t>17.2.</t>
  </si>
  <si>
    <t xml:space="preserve">
Штук -274</t>
  </si>
  <si>
    <t>Информация субъекта естественной монополии</t>
  </si>
  <si>
    <t>о ходе исполнения субъектом инвестиционной программы за 1 квартал 2022 года</t>
  </si>
  <si>
    <t>АО "Алатау Жарық Компаниясы"</t>
  </si>
  <si>
    <t>(наименование субъекта)</t>
  </si>
  <si>
    <t>передача и распределение электрической энергии</t>
  </si>
  <si>
    <t>(вид деятельности)</t>
  </si>
  <si>
    <t>Информация о реализации инвестиционной программы (проекта) в разрезе источников финансирования, тыс. тенге</t>
  </si>
  <si>
    <t>Работа - 38
Комплект -165
Штук - 976</t>
  </si>
  <si>
    <t>штук 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</si>
</sst>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1" fillId="0" borderId="0">
      <alignment horizontal="left" vertical="top"/>
    </xf>
    <xf numFmtId="0" fontId="9" fillId="0" borderId="0"/>
    <xf numFmtId="0" fontId="3" fillId="0" borderId="0"/>
    <xf numFmtId="0" fontId="1" fillId="0" borderId="0"/>
    <xf numFmtId="0" fontId="10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</cellStyleXfs>
  <cellXfs count="238">
    <xf numFmtId="0" fontId="0" fillId="0" borderId="0" xfId="0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7" fillId="0" borderId="6" xfId="0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 applyProtection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center" vertical="center"/>
    </xf>
    <xf numFmtId="0" fontId="6" fillId="2" borderId="0" xfId="0" applyFont="1" applyFill="1" applyAlignment="1"/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horizontal="right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/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right" vertical="center" wrapText="1"/>
    </xf>
    <xf numFmtId="0" fontId="6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28" xfId="0" applyFont="1" applyFill="1" applyBorder="1" applyAlignment="1"/>
    <xf numFmtId="3" fontId="7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164" fontId="14" fillId="0" borderId="28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6" fillId="0" borderId="15" xfId="0" applyFont="1" applyFill="1" applyBorder="1" applyAlignment="1"/>
    <xf numFmtId="3" fontId="7" fillId="0" borderId="15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right" vertical="center" wrapText="1"/>
    </xf>
    <xf numFmtId="164" fontId="6" fillId="0" borderId="28" xfId="1" applyNumberFormat="1" applyFont="1" applyFill="1" applyBorder="1" applyAlignment="1" applyProtection="1">
      <alignment horizontal="right" vertical="center" wrapText="1"/>
    </xf>
    <xf numFmtId="164" fontId="6" fillId="0" borderId="32" xfId="1" applyNumberFormat="1" applyFont="1" applyFill="1" applyBorder="1" applyAlignment="1" applyProtection="1">
      <alignment horizontal="right" vertical="center" wrapText="1"/>
    </xf>
    <xf numFmtId="164" fontId="6" fillId="0" borderId="31" xfId="1" applyNumberFormat="1" applyFont="1" applyFill="1" applyBorder="1" applyAlignment="1" applyProtection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/>
    <xf numFmtId="3" fontId="7" fillId="0" borderId="13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 applyProtection="1">
      <alignment horizontal="right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164" fontId="6" fillId="0" borderId="10" xfId="1" applyNumberFormat="1" applyFont="1" applyFill="1" applyBorder="1" applyAlignment="1" applyProtection="1">
      <alignment horizontal="right" vertical="center" wrapText="1"/>
    </xf>
    <xf numFmtId="164" fontId="6" fillId="0" borderId="12" xfId="1" applyNumberFormat="1" applyFont="1" applyFill="1" applyBorder="1" applyAlignment="1" applyProtection="1">
      <alignment horizontal="right" vertical="center" wrapText="1"/>
    </xf>
    <xf numFmtId="0" fontId="7" fillId="0" borderId="40" xfId="0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 applyProtection="1">
      <alignment horizontal="center" vertical="center"/>
    </xf>
    <xf numFmtId="164" fontId="6" fillId="0" borderId="15" xfId="1" applyNumberFormat="1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>
      <alignment horizontal="right" vertical="center" wrapText="1"/>
    </xf>
    <xf numFmtId="164" fontId="6" fillId="0" borderId="15" xfId="1" applyNumberFormat="1" applyFont="1" applyFill="1" applyBorder="1" applyAlignment="1" applyProtection="1">
      <alignment horizontal="right" vertical="center" wrapText="1"/>
    </xf>
    <xf numFmtId="164" fontId="6" fillId="0" borderId="43" xfId="1" applyNumberFormat="1" applyFont="1" applyFill="1" applyBorder="1" applyAlignment="1" applyProtection="1">
      <alignment horizontal="right" vertical="center" wrapText="1"/>
    </xf>
    <xf numFmtId="164" fontId="6" fillId="0" borderId="39" xfId="1" applyNumberFormat="1" applyFont="1" applyFill="1" applyBorder="1" applyAlignment="1" applyProtection="1">
      <alignment horizontal="right" vertical="center" wrapText="1"/>
    </xf>
    <xf numFmtId="0" fontId="16" fillId="0" borderId="32" xfId="0" applyFont="1" applyFill="1" applyBorder="1" applyAlignment="1"/>
    <xf numFmtId="0" fontId="16" fillId="0" borderId="31" xfId="0" applyFont="1" applyFill="1" applyBorder="1" applyAlignment="1"/>
    <xf numFmtId="164" fontId="6" fillId="0" borderId="13" xfId="1" applyNumberFormat="1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>
      <alignment horizontal="right" vertical="center" wrapText="1"/>
    </xf>
    <xf numFmtId="164" fontId="6" fillId="0" borderId="43" xfId="1" applyNumberFormat="1" applyFont="1" applyFill="1" applyBorder="1" applyAlignment="1" applyProtection="1">
      <alignment horizontal="center" vertical="center" wrapText="1"/>
    </xf>
    <xf numFmtId="164" fontId="6" fillId="0" borderId="39" xfId="1" applyNumberFormat="1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3" fontId="7" fillId="0" borderId="6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right" vertical="center" wrapText="1"/>
    </xf>
    <xf numFmtId="164" fontId="6" fillId="0" borderId="6" xfId="1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 applyProtection="1">
      <alignment horizontal="right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 wrapText="1"/>
    </xf>
    <xf numFmtId="164" fontId="6" fillId="0" borderId="10" xfId="1" applyNumberFormat="1" applyFont="1" applyFill="1" applyBorder="1" applyAlignment="1" applyProtection="1">
      <alignment horizontal="center" vertical="center" wrapText="1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164" fontId="6" fillId="0" borderId="9" xfId="1" applyNumberFormat="1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4" fontId="6" fillId="0" borderId="42" xfId="1" applyNumberFormat="1" applyFont="1" applyFill="1" applyBorder="1" applyAlignment="1" applyProtection="1">
      <alignment horizontal="center" vertical="center" wrapText="1"/>
    </xf>
    <xf numFmtId="164" fontId="6" fillId="0" borderId="43" xfId="1" applyNumberFormat="1" applyFont="1" applyFill="1" applyBorder="1" applyAlignment="1" applyProtection="1">
      <alignment horizontal="center" vertical="center" wrapText="1"/>
    </xf>
    <xf numFmtId="164" fontId="6" fillId="0" borderId="39" xfId="1" applyNumberFormat="1" applyFont="1" applyFill="1" applyBorder="1" applyAlignment="1" applyProtection="1">
      <alignment horizontal="center" vertical="center" wrapText="1"/>
    </xf>
    <xf numFmtId="164" fontId="14" fillId="0" borderId="30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64" fontId="14" fillId="0" borderId="42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0" fontId="14" fillId="0" borderId="3" xfId="0" applyFont="1" applyFill="1" applyBorder="1" applyAlignment="1">
      <alignment horizontal="right" vertical="center" wrapText="1"/>
    </xf>
    <xf numFmtId="164" fontId="6" fillId="0" borderId="30" xfId="1" applyNumberFormat="1" applyFont="1" applyFill="1" applyBorder="1" applyAlignment="1" applyProtection="1">
      <alignment horizontal="right" vertical="center" wrapText="1"/>
    </xf>
    <xf numFmtId="0" fontId="14" fillId="0" borderId="32" xfId="0" applyFont="1" applyFill="1" applyBorder="1" applyAlignment="1">
      <alignment horizontal="right" vertical="center" wrapText="1"/>
    </xf>
    <xf numFmtId="0" fontId="14" fillId="0" borderId="31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4" fillId="0" borderId="32" xfId="0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 applyProtection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43" xfId="0" applyFont="1" applyFill="1" applyBorder="1" applyAlignment="1">
      <alignment horizontal="center" vertical="center"/>
    </xf>
    <xf numFmtId="164" fontId="6" fillId="0" borderId="32" xfId="1" applyNumberFormat="1" applyFont="1" applyFill="1" applyBorder="1" applyAlignment="1" applyProtection="1">
      <alignment horizontal="righ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6" fillId="0" borderId="10" xfId="1" applyNumberFormat="1" applyFont="1" applyFill="1" applyBorder="1" applyAlignment="1" applyProtection="1">
      <alignment horizontal="right" vertical="center" wrapText="1"/>
    </xf>
    <xf numFmtId="3" fontId="12" fillId="0" borderId="42" xfId="0" applyNumberFormat="1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3" fontId="12" fillId="0" borderId="30" xfId="0" applyNumberFormat="1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3" fontId="13" fillId="0" borderId="31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164" fontId="6" fillId="0" borderId="2" xfId="1" applyNumberFormat="1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14" fillId="0" borderId="30" xfId="0" applyFont="1" applyFill="1" applyBorder="1" applyAlignment="1">
      <alignment horizontal="right" vertical="center" wrapText="1"/>
    </xf>
    <xf numFmtId="0" fontId="0" fillId="0" borderId="32" xfId="0" applyFill="1" applyBorder="1" applyAlignment="1">
      <alignment horizontal="right" vertical="center" wrapText="1"/>
    </xf>
    <xf numFmtId="0" fontId="0" fillId="0" borderId="31" xfId="0" applyFill="1" applyBorder="1" applyAlignment="1">
      <alignment horizontal="right" vertical="center" wrapText="1"/>
    </xf>
  </cellXfs>
  <cellStyles count="14">
    <cellStyle name="S4" xfId="6"/>
    <cellStyle name="Обычный" xfId="0" builtinId="0"/>
    <cellStyle name="Обычный 2" xfId="4"/>
    <cellStyle name="Обычный 3" xfId="7"/>
    <cellStyle name="Обычный 3 2" xfId="1"/>
    <cellStyle name="Обычный 3 2 2 2 2" xfId="8"/>
    <cellStyle name="Обычный 3 2 2 5" xfId="9"/>
    <cellStyle name="Обычный 4" xfId="10"/>
    <cellStyle name="Обычный 58" xfId="11"/>
    <cellStyle name="Обычный 59" xfId="12"/>
    <cellStyle name="Финансовый 2" xfId="5"/>
    <cellStyle name="Финансовый 2 10 4" xfId="3"/>
    <cellStyle name="Финансовый 3" xfId="2"/>
    <cellStyle name="Финансовый 4" xfId="1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view="pageBreakPreview" zoomScale="80" zoomScaleNormal="80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M5" sqref="M5"/>
    </sheetView>
  </sheetViews>
  <sheetFormatPr defaultRowHeight="15.75" x14ac:dyDescent="0.25"/>
  <cols>
    <col min="1" max="1" width="7.42578125" style="4" customWidth="1"/>
    <col min="2" max="2" width="50.140625" style="3" customWidth="1"/>
    <col min="3" max="5" width="16.5703125" style="5" customWidth="1"/>
    <col min="6" max="15" width="16.5703125" style="2" customWidth="1"/>
    <col min="16" max="16" width="17.85546875" style="2" customWidth="1"/>
    <col min="17" max="17" width="20.42578125" style="2" customWidth="1"/>
    <col min="18" max="260" width="9.140625" style="2"/>
    <col min="261" max="261" width="8.42578125" style="2" customWidth="1"/>
    <col min="262" max="262" width="62.5703125" style="2" customWidth="1"/>
    <col min="263" max="263" width="21" style="2" customWidth="1"/>
    <col min="264" max="264" width="15.42578125" style="2" customWidth="1"/>
    <col min="265" max="265" width="18.28515625" style="2" customWidth="1"/>
    <col min="266" max="269" width="16.5703125" style="2" customWidth="1"/>
    <col min="270" max="270" width="15.85546875" style="2" customWidth="1"/>
    <col min="271" max="271" width="11.28515625" style="2" customWidth="1"/>
    <col min="272" max="516" width="9.140625" style="2"/>
    <col min="517" max="517" width="8.42578125" style="2" customWidth="1"/>
    <col min="518" max="518" width="62.5703125" style="2" customWidth="1"/>
    <col min="519" max="519" width="21" style="2" customWidth="1"/>
    <col min="520" max="520" width="15.42578125" style="2" customWidth="1"/>
    <col min="521" max="521" width="18.28515625" style="2" customWidth="1"/>
    <col min="522" max="525" width="16.5703125" style="2" customWidth="1"/>
    <col min="526" max="526" width="15.85546875" style="2" customWidth="1"/>
    <col min="527" max="527" width="11.28515625" style="2" customWidth="1"/>
    <col min="528" max="772" width="9.140625" style="2"/>
    <col min="773" max="773" width="8.42578125" style="2" customWidth="1"/>
    <col min="774" max="774" width="62.5703125" style="2" customWidth="1"/>
    <col min="775" max="775" width="21" style="2" customWidth="1"/>
    <col min="776" max="776" width="15.42578125" style="2" customWidth="1"/>
    <col min="777" max="777" width="18.28515625" style="2" customWidth="1"/>
    <col min="778" max="781" width="16.5703125" style="2" customWidth="1"/>
    <col min="782" max="782" width="15.85546875" style="2" customWidth="1"/>
    <col min="783" max="783" width="11.28515625" style="2" customWidth="1"/>
    <col min="784" max="1028" width="9.140625" style="2"/>
    <col min="1029" max="1029" width="8.42578125" style="2" customWidth="1"/>
    <col min="1030" max="1030" width="62.5703125" style="2" customWidth="1"/>
    <col min="1031" max="1031" width="21" style="2" customWidth="1"/>
    <col min="1032" max="1032" width="15.42578125" style="2" customWidth="1"/>
    <col min="1033" max="1033" width="18.28515625" style="2" customWidth="1"/>
    <col min="1034" max="1037" width="16.5703125" style="2" customWidth="1"/>
    <col min="1038" max="1038" width="15.85546875" style="2" customWidth="1"/>
    <col min="1039" max="1039" width="11.28515625" style="2" customWidth="1"/>
    <col min="1040" max="1284" width="9.140625" style="2"/>
    <col min="1285" max="1285" width="8.42578125" style="2" customWidth="1"/>
    <col min="1286" max="1286" width="62.5703125" style="2" customWidth="1"/>
    <col min="1287" max="1287" width="21" style="2" customWidth="1"/>
    <col min="1288" max="1288" width="15.42578125" style="2" customWidth="1"/>
    <col min="1289" max="1289" width="18.28515625" style="2" customWidth="1"/>
    <col min="1290" max="1293" width="16.5703125" style="2" customWidth="1"/>
    <col min="1294" max="1294" width="15.85546875" style="2" customWidth="1"/>
    <col min="1295" max="1295" width="11.28515625" style="2" customWidth="1"/>
    <col min="1296" max="1540" width="9.140625" style="2"/>
    <col min="1541" max="1541" width="8.42578125" style="2" customWidth="1"/>
    <col min="1542" max="1542" width="62.5703125" style="2" customWidth="1"/>
    <col min="1543" max="1543" width="21" style="2" customWidth="1"/>
    <col min="1544" max="1544" width="15.42578125" style="2" customWidth="1"/>
    <col min="1545" max="1545" width="18.28515625" style="2" customWidth="1"/>
    <col min="1546" max="1549" width="16.5703125" style="2" customWidth="1"/>
    <col min="1550" max="1550" width="15.85546875" style="2" customWidth="1"/>
    <col min="1551" max="1551" width="11.28515625" style="2" customWidth="1"/>
    <col min="1552" max="1796" width="9.140625" style="2"/>
    <col min="1797" max="1797" width="8.42578125" style="2" customWidth="1"/>
    <col min="1798" max="1798" width="62.5703125" style="2" customWidth="1"/>
    <col min="1799" max="1799" width="21" style="2" customWidth="1"/>
    <col min="1800" max="1800" width="15.42578125" style="2" customWidth="1"/>
    <col min="1801" max="1801" width="18.28515625" style="2" customWidth="1"/>
    <col min="1802" max="1805" width="16.5703125" style="2" customWidth="1"/>
    <col min="1806" max="1806" width="15.85546875" style="2" customWidth="1"/>
    <col min="1807" max="1807" width="11.28515625" style="2" customWidth="1"/>
    <col min="1808" max="2052" width="9.140625" style="2"/>
    <col min="2053" max="2053" width="8.42578125" style="2" customWidth="1"/>
    <col min="2054" max="2054" width="62.5703125" style="2" customWidth="1"/>
    <col min="2055" max="2055" width="21" style="2" customWidth="1"/>
    <col min="2056" max="2056" width="15.42578125" style="2" customWidth="1"/>
    <col min="2057" max="2057" width="18.28515625" style="2" customWidth="1"/>
    <col min="2058" max="2061" width="16.5703125" style="2" customWidth="1"/>
    <col min="2062" max="2062" width="15.85546875" style="2" customWidth="1"/>
    <col min="2063" max="2063" width="11.28515625" style="2" customWidth="1"/>
    <col min="2064" max="2308" width="9.140625" style="2"/>
    <col min="2309" max="2309" width="8.42578125" style="2" customWidth="1"/>
    <col min="2310" max="2310" width="62.5703125" style="2" customWidth="1"/>
    <col min="2311" max="2311" width="21" style="2" customWidth="1"/>
    <col min="2312" max="2312" width="15.42578125" style="2" customWidth="1"/>
    <col min="2313" max="2313" width="18.28515625" style="2" customWidth="1"/>
    <col min="2314" max="2317" width="16.5703125" style="2" customWidth="1"/>
    <col min="2318" max="2318" width="15.85546875" style="2" customWidth="1"/>
    <col min="2319" max="2319" width="11.28515625" style="2" customWidth="1"/>
    <col min="2320" max="2564" width="9.140625" style="2"/>
    <col min="2565" max="2565" width="8.42578125" style="2" customWidth="1"/>
    <col min="2566" max="2566" width="62.5703125" style="2" customWidth="1"/>
    <col min="2567" max="2567" width="21" style="2" customWidth="1"/>
    <col min="2568" max="2568" width="15.42578125" style="2" customWidth="1"/>
    <col min="2569" max="2569" width="18.28515625" style="2" customWidth="1"/>
    <col min="2570" max="2573" width="16.5703125" style="2" customWidth="1"/>
    <col min="2574" max="2574" width="15.85546875" style="2" customWidth="1"/>
    <col min="2575" max="2575" width="11.28515625" style="2" customWidth="1"/>
    <col min="2576" max="2820" width="9.140625" style="2"/>
    <col min="2821" max="2821" width="8.42578125" style="2" customWidth="1"/>
    <col min="2822" max="2822" width="62.5703125" style="2" customWidth="1"/>
    <col min="2823" max="2823" width="21" style="2" customWidth="1"/>
    <col min="2824" max="2824" width="15.42578125" style="2" customWidth="1"/>
    <col min="2825" max="2825" width="18.28515625" style="2" customWidth="1"/>
    <col min="2826" max="2829" width="16.5703125" style="2" customWidth="1"/>
    <col min="2830" max="2830" width="15.85546875" style="2" customWidth="1"/>
    <col min="2831" max="2831" width="11.28515625" style="2" customWidth="1"/>
    <col min="2832" max="3076" width="9.140625" style="2"/>
    <col min="3077" max="3077" width="8.42578125" style="2" customWidth="1"/>
    <col min="3078" max="3078" width="62.5703125" style="2" customWidth="1"/>
    <col min="3079" max="3079" width="21" style="2" customWidth="1"/>
    <col min="3080" max="3080" width="15.42578125" style="2" customWidth="1"/>
    <col min="3081" max="3081" width="18.28515625" style="2" customWidth="1"/>
    <col min="3082" max="3085" width="16.5703125" style="2" customWidth="1"/>
    <col min="3086" max="3086" width="15.85546875" style="2" customWidth="1"/>
    <col min="3087" max="3087" width="11.28515625" style="2" customWidth="1"/>
    <col min="3088" max="3332" width="9.140625" style="2"/>
    <col min="3333" max="3333" width="8.42578125" style="2" customWidth="1"/>
    <col min="3334" max="3334" width="62.5703125" style="2" customWidth="1"/>
    <col min="3335" max="3335" width="21" style="2" customWidth="1"/>
    <col min="3336" max="3336" width="15.42578125" style="2" customWidth="1"/>
    <col min="3337" max="3337" width="18.28515625" style="2" customWidth="1"/>
    <col min="3338" max="3341" width="16.5703125" style="2" customWidth="1"/>
    <col min="3342" max="3342" width="15.85546875" style="2" customWidth="1"/>
    <col min="3343" max="3343" width="11.28515625" style="2" customWidth="1"/>
    <col min="3344" max="3588" width="9.140625" style="2"/>
    <col min="3589" max="3589" width="8.42578125" style="2" customWidth="1"/>
    <col min="3590" max="3590" width="62.5703125" style="2" customWidth="1"/>
    <col min="3591" max="3591" width="21" style="2" customWidth="1"/>
    <col min="3592" max="3592" width="15.42578125" style="2" customWidth="1"/>
    <col min="3593" max="3593" width="18.28515625" style="2" customWidth="1"/>
    <col min="3594" max="3597" width="16.5703125" style="2" customWidth="1"/>
    <col min="3598" max="3598" width="15.85546875" style="2" customWidth="1"/>
    <col min="3599" max="3599" width="11.28515625" style="2" customWidth="1"/>
    <col min="3600" max="3844" width="9.140625" style="2"/>
    <col min="3845" max="3845" width="8.42578125" style="2" customWidth="1"/>
    <col min="3846" max="3846" width="62.5703125" style="2" customWidth="1"/>
    <col min="3847" max="3847" width="21" style="2" customWidth="1"/>
    <col min="3848" max="3848" width="15.42578125" style="2" customWidth="1"/>
    <col min="3849" max="3849" width="18.28515625" style="2" customWidth="1"/>
    <col min="3850" max="3853" width="16.5703125" style="2" customWidth="1"/>
    <col min="3854" max="3854" width="15.85546875" style="2" customWidth="1"/>
    <col min="3855" max="3855" width="11.28515625" style="2" customWidth="1"/>
    <col min="3856" max="4100" width="9.140625" style="2"/>
    <col min="4101" max="4101" width="8.42578125" style="2" customWidth="1"/>
    <col min="4102" max="4102" width="62.5703125" style="2" customWidth="1"/>
    <col min="4103" max="4103" width="21" style="2" customWidth="1"/>
    <col min="4104" max="4104" width="15.42578125" style="2" customWidth="1"/>
    <col min="4105" max="4105" width="18.28515625" style="2" customWidth="1"/>
    <col min="4106" max="4109" width="16.5703125" style="2" customWidth="1"/>
    <col min="4110" max="4110" width="15.85546875" style="2" customWidth="1"/>
    <col min="4111" max="4111" width="11.28515625" style="2" customWidth="1"/>
    <col min="4112" max="4356" width="9.140625" style="2"/>
    <col min="4357" max="4357" width="8.42578125" style="2" customWidth="1"/>
    <col min="4358" max="4358" width="62.5703125" style="2" customWidth="1"/>
    <col min="4359" max="4359" width="21" style="2" customWidth="1"/>
    <col min="4360" max="4360" width="15.42578125" style="2" customWidth="1"/>
    <col min="4361" max="4361" width="18.28515625" style="2" customWidth="1"/>
    <col min="4362" max="4365" width="16.5703125" style="2" customWidth="1"/>
    <col min="4366" max="4366" width="15.85546875" style="2" customWidth="1"/>
    <col min="4367" max="4367" width="11.28515625" style="2" customWidth="1"/>
    <col min="4368" max="4612" width="9.140625" style="2"/>
    <col min="4613" max="4613" width="8.42578125" style="2" customWidth="1"/>
    <col min="4614" max="4614" width="62.5703125" style="2" customWidth="1"/>
    <col min="4615" max="4615" width="21" style="2" customWidth="1"/>
    <col min="4616" max="4616" width="15.42578125" style="2" customWidth="1"/>
    <col min="4617" max="4617" width="18.28515625" style="2" customWidth="1"/>
    <col min="4618" max="4621" width="16.5703125" style="2" customWidth="1"/>
    <col min="4622" max="4622" width="15.85546875" style="2" customWidth="1"/>
    <col min="4623" max="4623" width="11.28515625" style="2" customWidth="1"/>
    <col min="4624" max="4868" width="9.140625" style="2"/>
    <col min="4869" max="4869" width="8.42578125" style="2" customWidth="1"/>
    <col min="4870" max="4870" width="62.5703125" style="2" customWidth="1"/>
    <col min="4871" max="4871" width="21" style="2" customWidth="1"/>
    <col min="4872" max="4872" width="15.42578125" style="2" customWidth="1"/>
    <col min="4873" max="4873" width="18.28515625" style="2" customWidth="1"/>
    <col min="4874" max="4877" width="16.5703125" style="2" customWidth="1"/>
    <col min="4878" max="4878" width="15.85546875" style="2" customWidth="1"/>
    <col min="4879" max="4879" width="11.28515625" style="2" customWidth="1"/>
    <col min="4880" max="5124" width="9.140625" style="2"/>
    <col min="5125" max="5125" width="8.42578125" style="2" customWidth="1"/>
    <col min="5126" max="5126" width="62.5703125" style="2" customWidth="1"/>
    <col min="5127" max="5127" width="21" style="2" customWidth="1"/>
    <col min="5128" max="5128" width="15.42578125" style="2" customWidth="1"/>
    <col min="5129" max="5129" width="18.28515625" style="2" customWidth="1"/>
    <col min="5130" max="5133" width="16.5703125" style="2" customWidth="1"/>
    <col min="5134" max="5134" width="15.85546875" style="2" customWidth="1"/>
    <col min="5135" max="5135" width="11.28515625" style="2" customWidth="1"/>
    <col min="5136" max="5380" width="9.140625" style="2"/>
    <col min="5381" max="5381" width="8.42578125" style="2" customWidth="1"/>
    <col min="5382" max="5382" width="62.5703125" style="2" customWidth="1"/>
    <col min="5383" max="5383" width="21" style="2" customWidth="1"/>
    <col min="5384" max="5384" width="15.42578125" style="2" customWidth="1"/>
    <col min="5385" max="5385" width="18.28515625" style="2" customWidth="1"/>
    <col min="5386" max="5389" width="16.5703125" style="2" customWidth="1"/>
    <col min="5390" max="5390" width="15.85546875" style="2" customWidth="1"/>
    <col min="5391" max="5391" width="11.28515625" style="2" customWidth="1"/>
    <col min="5392" max="5636" width="9.140625" style="2"/>
    <col min="5637" max="5637" width="8.42578125" style="2" customWidth="1"/>
    <col min="5638" max="5638" width="62.5703125" style="2" customWidth="1"/>
    <col min="5639" max="5639" width="21" style="2" customWidth="1"/>
    <col min="5640" max="5640" width="15.42578125" style="2" customWidth="1"/>
    <col min="5641" max="5641" width="18.28515625" style="2" customWidth="1"/>
    <col min="5642" max="5645" width="16.5703125" style="2" customWidth="1"/>
    <col min="5646" max="5646" width="15.85546875" style="2" customWidth="1"/>
    <col min="5647" max="5647" width="11.28515625" style="2" customWidth="1"/>
    <col min="5648" max="5892" width="9.140625" style="2"/>
    <col min="5893" max="5893" width="8.42578125" style="2" customWidth="1"/>
    <col min="5894" max="5894" width="62.5703125" style="2" customWidth="1"/>
    <col min="5895" max="5895" width="21" style="2" customWidth="1"/>
    <col min="5896" max="5896" width="15.42578125" style="2" customWidth="1"/>
    <col min="5897" max="5897" width="18.28515625" style="2" customWidth="1"/>
    <col min="5898" max="5901" width="16.5703125" style="2" customWidth="1"/>
    <col min="5902" max="5902" width="15.85546875" style="2" customWidth="1"/>
    <col min="5903" max="5903" width="11.28515625" style="2" customWidth="1"/>
    <col min="5904" max="6148" width="9.140625" style="2"/>
    <col min="6149" max="6149" width="8.42578125" style="2" customWidth="1"/>
    <col min="6150" max="6150" width="62.5703125" style="2" customWidth="1"/>
    <col min="6151" max="6151" width="21" style="2" customWidth="1"/>
    <col min="6152" max="6152" width="15.42578125" style="2" customWidth="1"/>
    <col min="6153" max="6153" width="18.28515625" style="2" customWidth="1"/>
    <col min="6154" max="6157" width="16.5703125" style="2" customWidth="1"/>
    <col min="6158" max="6158" width="15.85546875" style="2" customWidth="1"/>
    <col min="6159" max="6159" width="11.28515625" style="2" customWidth="1"/>
    <col min="6160" max="6404" width="9.140625" style="2"/>
    <col min="6405" max="6405" width="8.42578125" style="2" customWidth="1"/>
    <col min="6406" max="6406" width="62.5703125" style="2" customWidth="1"/>
    <col min="6407" max="6407" width="21" style="2" customWidth="1"/>
    <col min="6408" max="6408" width="15.42578125" style="2" customWidth="1"/>
    <col min="6409" max="6409" width="18.28515625" style="2" customWidth="1"/>
    <col min="6410" max="6413" width="16.5703125" style="2" customWidth="1"/>
    <col min="6414" max="6414" width="15.85546875" style="2" customWidth="1"/>
    <col min="6415" max="6415" width="11.28515625" style="2" customWidth="1"/>
    <col min="6416" max="6660" width="9.140625" style="2"/>
    <col min="6661" max="6661" width="8.42578125" style="2" customWidth="1"/>
    <col min="6662" max="6662" width="62.5703125" style="2" customWidth="1"/>
    <col min="6663" max="6663" width="21" style="2" customWidth="1"/>
    <col min="6664" max="6664" width="15.42578125" style="2" customWidth="1"/>
    <col min="6665" max="6665" width="18.28515625" style="2" customWidth="1"/>
    <col min="6666" max="6669" width="16.5703125" style="2" customWidth="1"/>
    <col min="6670" max="6670" width="15.85546875" style="2" customWidth="1"/>
    <col min="6671" max="6671" width="11.28515625" style="2" customWidth="1"/>
    <col min="6672" max="6916" width="9.140625" style="2"/>
    <col min="6917" max="6917" width="8.42578125" style="2" customWidth="1"/>
    <col min="6918" max="6918" width="62.5703125" style="2" customWidth="1"/>
    <col min="6919" max="6919" width="21" style="2" customWidth="1"/>
    <col min="6920" max="6920" width="15.42578125" style="2" customWidth="1"/>
    <col min="6921" max="6921" width="18.28515625" style="2" customWidth="1"/>
    <col min="6922" max="6925" width="16.5703125" style="2" customWidth="1"/>
    <col min="6926" max="6926" width="15.85546875" style="2" customWidth="1"/>
    <col min="6927" max="6927" width="11.28515625" style="2" customWidth="1"/>
    <col min="6928" max="7172" width="9.140625" style="2"/>
    <col min="7173" max="7173" width="8.42578125" style="2" customWidth="1"/>
    <col min="7174" max="7174" width="62.5703125" style="2" customWidth="1"/>
    <col min="7175" max="7175" width="21" style="2" customWidth="1"/>
    <col min="7176" max="7176" width="15.42578125" style="2" customWidth="1"/>
    <col min="7177" max="7177" width="18.28515625" style="2" customWidth="1"/>
    <col min="7178" max="7181" width="16.5703125" style="2" customWidth="1"/>
    <col min="7182" max="7182" width="15.85546875" style="2" customWidth="1"/>
    <col min="7183" max="7183" width="11.28515625" style="2" customWidth="1"/>
    <col min="7184" max="7428" width="9.140625" style="2"/>
    <col min="7429" max="7429" width="8.42578125" style="2" customWidth="1"/>
    <col min="7430" max="7430" width="62.5703125" style="2" customWidth="1"/>
    <col min="7431" max="7431" width="21" style="2" customWidth="1"/>
    <col min="7432" max="7432" width="15.42578125" style="2" customWidth="1"/>
    <col min="7433" max="7433" width="18.28515625" style="2" customWidth="1"/>
    <col min="7434" max="7437" width="16.5703125" style="2" customWidth="1"/>
    <col min="7438" max="7438" width="15.85546875" style="2" customWidth="1"/>
    <col min="7439" max="7439" width="11.28515625" style="2" customWidth="1"/>
    <col min="7440" max="7684" width="9.140625" style="2"/>
    <col min="7685" max="7685" width="8.42578125" style="2" customWidth="1"/>
    <col min="7686" max="7686" width="62.5703125" style="2" customWidth="1"/>
    <col min="7687" max="7687" width="21" style="2" customWidth="1"/>
    <col min="7688" max="7688" width="15.42578125" style="2" customWidth="1"/>
    <col min="7689" max="7689" width="18.28515625" style="2" customWidth="1"/>
    <col min="7690" max="7693" width="16.5703125" style="2" customWidth="1"/>
    <col min="7694" max="7694" width="15.85546875" style="2" customWidth="1"/>
    <col min="7695" max="7695" width="11.28515625" style="2" customWidth="1"/>
    <col min="7696" max="7940" width="9.140625" style="2"/>
    <col min="7941" max="7941" width="8.42578125" style="2" customWidth="1"/>
    <col min="7942" max="7942" width="62.5703125" style="2" customWidth="1"/>
    <col min="7943" max="7943" width="21" style="2" customWidth="1"/>
    <col min="7944" max="7944" width="15.42578125" style="2" customWidth="1"/>
    <col min="7945" max="7945" width="18.28515625" style="2" customWidth="1"/>
    <col min="7946" max="7949" width="16.5703125" style="2" customWidth="1"/>
    <col min="7950" max="7950" width="15.85546875" style="2" customWidth="1"/>
    <col min="7951" max="7951" width="11.28515625" style="2" customWidth="1"/>
    <col min="7952" max="8196" width="9.140625" style="2"/>
    <col min="8197" max="8197" width="8.42578125" style="2" customWidth="1"/>
    <col min="8198" max="8198" width="62.5703125" style="2" customWidth="1"/>
    <col min="8199" max="8199" width="21" style="2" customWidth="1"/>
    <col min="8200" max="8200" width="15.42578125" style="2" customWidth="1"/>
    <col min="8201" max="8201" width="18.28515625" style="2" customWidth="1"/>
    <col min="8202" max="8205" width="16.5703125" style="2" customWidth="1"/>
    <col min="8206" max="8206" width="15.85546875" style="2" customWidth="1"/>
    <col min="8207" max="8207" width="11.28515625" style="2" customWidth="1"/>
    <col min="8208" max="8452" width="9.140625" style="2"/>
    <col min="8453" max="8453" width="8.42578125" style="2" customWidth="1"/>
    <col min="8454" max="8454" width="62.5703125" style="2" customWidth="1"/>
    <col min="8455" max="8455" width="21" style="2" customWidth="1"/>
    <col min="8456" max="8456" width="15.42578125" style="2" customWidth="1"/>
    <col min="8457" max="8457" width="18.28515625" style="2" customWidth="1"/>
    <col min="8458" max="8461" width="16.5703125" style="2" customWidth="1"/>
    <col min="8462" max="8462" width="15.85546875" style="2" customWidth="1"/>
    <col min="8463" max="8463" width="11.28515625" style="2" customWidth="1"/>
    <col min="8464" max="8708" width="9.140625" style="2"/>
    <col min="8709" max="8709" width="8.42578125" style="2" customWidth="1"/>
    <col min="8710" max="8710" width="62.5703125" style="2" customWidth="1"/>
    <col min="8711" max="8711" width="21" style="2" customWidth="1"/>
    <col min="8712" max="8712" width="15.42578125" style="2" customWidth="1"/>
    <col min="8713" max="8713" width="18.28515625" style="2" customWidth="1"/>
    <col min="8714" max="8717" width="16.5703125" style="2" customWidth="1"/>
    <col min="8718" max="8718" width="15.85546875" style="2" customWidth="1"/>
    <col min="8719" max="8719" width="11.28515625" style="2" customWidth="1"/>
    <col min="8720" max="8964" width="9.140625" style="2"/>
    <col min="8965" max="8965" width="8.42578125" style="2" customWidth="1"/>
    <col min="8966" max="8966" width="62.5703125" style="2" customWidth="1"/>
    <col min="8967" max="8967" width="21" style="2" customWidth="1"/>
    <col min="8968" max="8968" width="15.42578125" style="2" customWidth="1"/>
    <col min="8969" max="8969" width="18.28515625" style="2" customWidth="1"/>
    <col min="8970" max="8973" width="16.5703125" style="2" customWidth="1"/>
    <col min="8974" max="8974" width="15.85546875" style="2" customWidth="1"/>
    <col min="8975" max="8975" width="11.28515625" style="2" customWidth="1"/>
    <col min="8976" max="9220" width="9.140625" style="2"/>
    <col min="9221" max="9221" width="8.42578125" style="2" customWidth="1"/>
    <col min="9222" max="9222" width="62.5703125" style="2" customWidth="1"/>
    <col min="9223" max="9223" width="21" style="2" customWidth="1"/>
    <col min="9224" max="9224" width="15.42578125" style="2" customWidth="1"/>
    <col min="9225" max="9225" width="18.28515625" style="2" customWidth="1"/>
    <col min="9226" max="9229" width="16.5703125" style="2" customWidth="1"/>
    <col min="9230" max="9230" width="15.85546875" style="2" customWidth="1"/>
    <col min="9231" max="9231" width="11.28515625" style="2" customWidth="1"/>
    <col min="9232" max="9476" width="9.140625" style="2"/>
    <col min="9477" max="9477" width="8.42578125" style="2" customWidth="1"/>
    <col min="9478" max="9478" width="62.5703125" style="2" customWidth="1"/>
    <col min="9479" max="9479" width="21" style="2" customWidth="1"/>
    <col min="9480" max="9480" width="15.42578125" style="2" customWidth="1"/>
    <col min="9481" max="9481" width="18.28515625" style="2" customWidth="1"/>
    <col min="9482" max="9485" width="16.5703125" style="2" customWidth="1"/>
    <col min="9486" max="9486" width="15.85546875" style="2" customWidth="1"/>
    <col min="9487" max="9487" width="11.28515625" style="2" customWidth="1"/>
    <col min="9488" max="9732" width="9.140625" style="2"/>
    <col min="9733" max="9733" width="8.42578125" style="2" customWidth="1"/>
    <col min="9734" max="9734" width="62.5703125" style="2" customWidth="1"/>
    <col min="9735" max="9735" width="21" style="2" customWidth="1"/>
    <col min="9736" max="9736" width="15.42578125" style="2" customWidth="1"/>
    <col min="9737" max="9737" width="18.28515625" style="2" customWidth="1"/>
    <col min="9738" max="9741" width="16.5703125" style="2" customWidth="1"/>
    <col min="9742" max="9742" width="15.85546875" style="2" customWidth="1"/>
    <col min="9743" max="9743" width="11.28515625" style="2" customWidth="1"/>
    <col min="9744" max="9988" width="9.140625" style="2"/>
    <col min="9989" max="9989" width="8.42578125" style="2" customWidth="1"/>
    <col min="9990" max="9990" width="62.5703125" style="2" customWidth="1"/>
    <col min="9991" max="9991" width="21" style="2" customWidth="1"/>
    <col min="9992" max="9992" width="15.42578125" style="2" customWidth="1"/>
    <col min="9993" max="9993" width="18.28515625" style="2" customWidth="1"/>
    <col min="9994" max="9997" width="16.5703125" style="2" customWidth="1"/>
    <col min="9998" max="9998" width="15.85546875" style="2" customWidth="1"/>
    <col min="9999" max="9999" width="11.28515625" style="2" customWidth="1"/>
    <col min="10000" max="10244" width="9.140625" style="2"/>
    <col min="10245" max="10245" width="8.42578125" style="2" customWidth="1"/>
    <col min="10246" max="10246" width="62.5703125" style="2" customWidth="1"/>
    <col min="10247" max="10247" width="21" style="2" customWidth="1"/>
    <col min="10248" max="10248" width="15.42578125" style="2" customWidth="1"/>
    <col min="10249" max="10249" width="18.28515625" style="2" customWidth="1"/>
    <col min="10250" max="10253" width="16.5703125" style="2" customWidth="1"/>
    <col min="10254" max="10254" width="15.85546875" style="2" customWidth="1"/>
    <col min="10255" max="10255" width="11.28515625" style="2" customWidth="1"/>
    <col min="10256" max="10500" width="9.140625" style="2"/>
    <col min="10501" max="10501" width="8.42578125" style="2" customWidth="1"/>
    <col min="10502" max="10502" width="62.5703125" style="2" customWidth="1"/>
    <col min="10503" max="10503" width="21" style="2" customWidth="1"/>
    <col min="10504" max="10504" width="15.42578125" style="2" customWidth="1"/>
    <col min="10505" max="10505" width="18.28515625" style="2" customWidth="1"/>
    <col min="10506" max="10509" width="16.5703125" style="2" customWidth="1"/>
    <col min="10510" max="10510" width="15.85546875" style="2" customWidth="1"/>
    <col min="10511" max="10511" width="11.28515625" style="2" customWidth="1"/>
    <col min="10512" max="10756" width="9.140625" style="2"/>
    <col min="10757" max="10757" width="8.42578125" style="2" customWidth="1"/>
    <col min="10758" max="10758" width="62.5703125" style="2" customWidth="1"/>
    <col min="10759" max="10759" width="21" style="2" customWidth="1"/>
    <col min="10760" max="10760" width="15.42578125" style="2" customWidth="1"/>
    <col min="10761" max="10761" width="18.28515625" style="2" customWidth="1"/>
    <col min="10762" max="10765" width="16.5703125" style="2" customWidth="1"/>
    <col min="10766" max="10766" width="15.85546875" style="2" customWidth="1"/>
    <col min="10767" max="10767" width="11.28515625" style="2" customWidth="1"/>
    <col min="10768" max="11012" width="9.140625" style="2"/>
    <col min="11013" max="11013" width="8.42578125" style="2" customWidth="1"/>
    <col min="11014" max="11014" width="62.5703125" style="2" customWidth="1"/>
    <col min="11015" max="11015" width="21" style="2" customWidth="1"/>
    <col min="11016" max="11016" width="15.42578125" style="2" customWidth="1"/>
    <col min="11017" max="11017" width="18.28515625" style="2" customWidth="1"/>
    <col min="11018" max="11021" width="16.5703125" style="2" customWidth="1"/>
    <col min="11022" max="11022" width="15.85546875" style="2" customWidth="1"/>
    <col min="11023" max="11023" width="11.28515625" style="2" customWidth="1"/>
    <col min="11024" max="11268" width="9.140625" style="2"/>
    <col min="11269" max="11269" width="8.42578125" style="2" customWidth="1"/>
    <col min="11270" max="11270" width="62.5703125" style="2" customWidth="1"/>
    <col min="11271" max="11271" width="21" style="2" customWidth="1"/>
    <col min="11272" max="11272" width="15.42578125" style="2" customWidth="1"/>
    <col min="11273" max="11273" width="18.28515625" style="2" customWidth="1"/>
    <col min="11274" max="11277" width="16.5703125" style="2" customWidth="1"/>
    <col min="11278" max="11278" width="15.85546875" style="2" customWidth="1"/>
    <col min="11279" max="11279" width="11.28515625" style="2" customWidth="1"/>
    <col min="11280" max="11524" width="9.140625" style="2"/>
    <col min="11525" max="11525" width="8.42578125" style="2" customWidth="1"/>
    <col min="11526" max="11526" width="62.5703125" style="2" customWidth="1"/>
    <col min="11527" max="11527" width="21" style="2" customWidth="1"/>
    <col min="11528" max="11528" width="15.42578125" style="2" customWidth="1"/>
    <col min="11529" max="11529" width="18.28515625" style="2" customWidth="1"/>
    <col min="11530" max="11533" width="16.5703125" style="2" customWidth="1"/>
    <col min="11534" max="11534" width="15.85546875" style="2" customWidth="1"/>
    <col min="11535" max="11535" width="11.28515625" style="2" customWidth="1"/>
    <col min="11536" max="11780" width="9.140625" style="2"/>
    <col min="11781" max="11781" width="8.42578125" style="2" customWidth="1"/>
    <col min="11782" max="11782" width="62.5703125" style="2" customWidth="1"/>
    <col min="11783" max="11783" width="21" style="2" customWidth="1"/>
    <col min="11784" max="11784" width="15.42578125" style="2" customWidth="1"/>
    <col min="11785" max="11785" width="18.28515625" style="2" customWidth="1"/>
    <col min="11786" max="11789" width="16.5703125" style="2" customWidth="1"/>
    <col min="11790" max="11790" width="15.85546875" style="2" customWidth="1"/>
    <col min="11791" max="11791" width="11.28515625" style="2" customWidth="1"/>
    <col min="11792" max="12036" width="9.140625" style="2"/>
    <col min="12037" max="12037" width="8.42578125" style="2" customWidth="1"/>
    <col min="12038" max="12038" width="62.5703125" style="2" customWidth="1"/>
    <col min="12039" max="12039" width="21" style="2" customWidth="1"/>
    <col min="12040" max="12040" width="15.42578125" style="2" customWidth="1"/>
    <col min="12041" max="12041" width="18.28515625" style="2" customWidth="1"/>
    <col min="12042" max="12045" width="16.5703125" style="2" customWidth="1"/>
    <col min="12046" max="12046" width="15.85546875" style="2" customWidth="1"/>
    <col min="12047" max="12047" width="11.28515625" style="2" customWidth="1"/>
    <col min="12048" max="12292" width="9.140625" style="2"/>
    <col min="12293" max="12293" width="8.42578125" style="2" customWidth="1"/>
    <col min="12294" max="12294" width="62.5703125" style="2" customWidth="1"/>
    <col min="12295" max="12295" width="21" style="2" customWidth="1"/>
    <col min="12296" max="12296" width="15.42578125" style="2" customWidth="1"/>
    <col min="12297" max="12297" width="18.28515625" style="2" customWidth="1"/>
    <col min="12298" max="12301" width="16.5703125" style="2" customWidth="1"/>
    <col min="12302" max="12302" width="15.85546875" style="2" customWidth="1"/>
    <col min="12303" max="12303" width="11.28515625" style="2" customWidth="1"/>
    <col min="12304" max="12548" width="9.140625" style="2"/>
    <col min="12549" max="12549" width="8.42578125" style="2" customWidth="1"/>
    <col min="12550" max="12550" width="62.5703125" style="2" customWidth="1"/>
    <col min="12551" max="12551" width="21" style="2" customWidth="1"/>
    <col min="12552" max="12552" width="15.42578125" style="2" customWidth="1"/>
    <col min="12553" max="12553" width="18.28515625" style="2" customWidth="1"/>
    <col min="12554" max="12557" width="16.5703125" style="2" customWidth="1"/>
    <col min="12558" max="12558" width="15.85546875" style="2" customWidth="1"/>
    <col min="12559" max="12559" width="11.28515625" style="2" customWidth="1"/>
    <col min="12560" max="12804" width="9.140625" style="2"/>
    <col min="12805" max="12805" width="8.42578125" style="2" customWidth="1"/>
    <col min="12806" max="12806" width="62.5703125" style="2" customWidth="1"/>
    <col min="12807" max="12807" width="21" style="2" customWidth="1"/>
    <col min="12808" max="12808" width="15.42578125" style="2" customWidth="1"/>
    <col min="12809" max="12809" width="18.28515625" style="2" customWidth="1"/>
    <col min="12810" max="12813" width="16.5703125" style="2" customWidth="1"/>
    <col min="12814" max="12814" width="15.85546875" style="2" customWidth="1"/>
    <col min="12815" max="12815" width="11.28515625" style="2" customWidth="1"/>
    <col min="12816" max="13060" width="9.140625" style="2"/>
    <col min="13061" max="13061" width="8.42578125" style="2" customWidth="1"/>
    <col min="13062" max="13062" width="62.5703125" style="2" customWidth="1"/>
    <col min="13063" max="13063" width="21" style="2" customWidth="1"/>
    <col min="13064" max="13064" width="15.42578125" style="2" customWidth="1"/>
    <col min="13065" max="13065" width="18.28515625" style="2" customWidth="1"/>
    <col min="13066" max="13069" width="16.5703125" style="2" customWidth="1"/>
    <col min="13070" max="13070" width="15.85546875" style="2" customWidth="1"/>
    <col min="13071" max="13071" width="11.28515625" style="2" customWidth="1"/>
    <col min="13072" max="13316" width="9.140625" style="2"/>
    <col min="13317" max="13317" width="8.42578125" style="2" customWidth="1"/>
    <col min="13318" max="13318" width="62.5703125" style="2" customWidth="1"/>
    <col min="13319" max="13319" width="21" style="2" customWidth="1"/>
    <col min="13320" max="13320" width="15.42578125" style="2" customWidth="1"/>
    <col min="13321" max="13321" width="18.28515625" style="2" customWidth="1"/>
    <col min="13322" max="13325" width="16.5703125" style="2" customWidth="1"/>
    <col min="13326" max="13326" width="15.85546875" style="2" customWidth="1"/>
    <col min="13327" max="13327" width="11.28515625" style="2" customWidth="1"/>
    <col min="13328" max="13572" width="9.140625" style="2"/>
    <col min="13573" max="13573" width="8.42578125" style="2" customWidth="1"/>
    <col min="13574" max="13574" width="62.5703125" style="2" customWidth="1"/>
    <col min="13575" max="13575" width="21" style="2" customWidth="1"/>
    <col min="13576" max="13576" width="15.42578125" style="2" customWidth="1"/>
    <col min="13577" max="13577" width="18.28515625" style="2" customWidth="1"/>
    <col min="13578" max="13581" width="16.5703125" style="2" customWidth="1"/>
    <col min="13582" max="13582" width="15.85546875" style="2" customWidth="1"/>
    <col min="13583" max="13583" width="11.28515625" style="2" customWidth="1"/>
    <col min="13584" max="13828" width="9.140625" style="2"/>
    <col min="13829" max="13829" width="8.42578125" style="2" customWidth="1"/>
    <col min="13830" max="13830" width="62.5703125" style="2" customWidth="1"/>
    <col min="13831" max="13831" width="21" style="2" customWidth="1"/>
    <col min="13832" max="13832" width="15.42578125" style="2" customWidth="1"/>
    <col min="13833" max="13833" width="18.28515625" style="2" customWidth="1"/>
    <col min="13834" max="13837" width="16.5703125" style="2" customWidth="1"/>
    <col min="13838" max="13838" width="15.85546875" style="2" customWidth="1"/>
    <col min="13839" max="13839" width="11.28515625" style="2" customWidth="1"/>
    <col min="13840" max="14084" width="9.140625" style="2"/>
    <col min="14085" max="14085" width="8.42578125" style="2" customWidth="1"/>
    <col min="14086" max="14086" width="62.5703125" style="2" customWidth="1"/>
    <col min="14087" max="14087" width="21" style="2" customWidth="1"/>
    <col min="14088" max="14088" width="15.42578125" style="2" customWidth="1"/>
    <col min="14089" max="14089" width="18.28515625" style="2" customWidth="1"/>
    <col min="14090" max="14093" width="16.5703125" style="2" customWidth="1"/>
    <col min="14094" max="14094" width="15.85546875" style="2" customWidth="1"/>
    <col min="14095" max="14095" width="11.28515625" style="2" customWidth="1"/>
    <col min="14096" max="14340" width="9.140625" style="2"/>
    <col min="14341" max="14341" width="8.42578125" style="2" customWidth="1"/>
    <col min="14342" max="14342" width="62.5703125" style="2" customWidth="1"/>
    <col min="14343" max="14343" width="21" style="2" customWidth="1"/>
    <col min="14344" max="14344" width="15.42578125" style="2" customWidth="1"/>
    <col min="14345" max="14345" width="18.28515625" style="2" customWidth="1"/>
    <col min="14346" max="14349" width="16.5703125" style="2" customWidth="1"/>
    <col min="14350" max="14350" width="15.85546875" style="2" customWidth="1"/>
    <col min="14351" max="14351" width="11.28515625" style="2" customWidth="1"/>
    <col min="14352" max="14596" width="9.140625" style="2"/>
    <col min="14597" max="14597" width="8.42578125" style="2" customWidth="1"/>
    <col min="14598" max="14598" width="62.5703125" style="2" customWidth="1"/>
    <col min="14599" max="14599" width="21" style="2" customWidth="1"/>
    <col min="14600" max="14600" width="15.42578125" style="2" customWidth="1"/>
    <col min="14601" max="14601" width="18.28515625" style="2" customWidth="1"/>
    <col min="14602" max="14605" width="16.5703125" style="2" customWidth="1"/>
    <col min="14606" max="14606" width="15.85546875" style="2" customWidth="1"/>
    <col min="14607" max="14607" width="11.28515625" style="2" customWidth="1"/>
    <col min="14608" max="14852" width="9.140625" style="2"/>
    <col min="14853" max="14853" width="8.42578125" style="2" customWidth="1"/>
    <col min="14854" max="14854" width="62.5703125" style="2" customWidth="1"/>
    <col min="14855" max="14855" width="21" style="2" customWidth="1"/>
    <col min="14856" max="14856" width="15.42578125" style="2" customWidth="1"/>
    <col min="14857" max="14857" width="18.28515625" style="2" customWidth="1"/>
    <col min="14858" max="14861" width="16.5703125" style="2" customWidth="1"/>
    <col min="14862" max="14862" width="15.85546875" style="2" customWidth="1"/>
    <col min="14863" max="14863" width="11.28515625" style="2" customWidth="1"/>
    <col min="14864" max="15108" width="9.140625" style="2"/>
    <col min="15109" max="15109" width="8.42578125" style="2" customWidth="1"/>
    <col min="15110" max="15110" width="62.5703125" style="2" customWidth="1"/>
    <col min="15111" max="15111" width="21" style="2" customWidth="1"/>
    <col min="15112" max="15112" width="15.42578125" style="2" customWidth="1"/>
    <col min="15113" max="15113" width="18.28515625" style="2" customWidth="1"/>
    <col min="15114" max="15117" width="16.5703125" style="2" customWidth="1"/>
    <col min="15118" max="15118" width="15.85546875" style="2" customWidth="1"/>
    <col min="15119" max="15119" width="11.28515625" style="2" customWidth="1"/>
    <col min="15120" max="15364" width="9.140625" style="2"/>
    <col min="15365" max="15365" width="8.42578125" style="2" customWidth="1"/>
    <col min="15366" max="15366" width="62.5703125" style="2" customWidth="1"/>
    <col min="15367" max="15367" width="21" style="2" customWidth="1"/>
    <col min="15368" max="15368" width="15.42578125" style="2" customWidth="1"/>
    <col min="15369" max="15369" width="18.28515625" style="2" customWidth="1"/>
    <col min="15370" max="15373" width="16.5703125" style="2" customWidth="1"/>
    <col min="15374" max="15374" width="15.85546875" style="2" customWidth="1"/>
    <col min="15375" max="15375" width="11.28515625" style="2" customWidth="1"/>
    <col min="15376" max="15620" width="9.140625" style="2"/>
    <col min="15621" max="15621" width="8.42578125" style="2" customWidth="1"/>
    <col min="15622" max="15622" width="62.5703125" style="2" customWidth="1"/>
    <col min="15623" max="15623" width="21" style="2" customWidth="1"/>
    <col min="15624" max="15624" width="15.42578125" style="2" customWidth="1"/>
    <col min="15625" max="15625" width="18.28515625" style="2" customWidth="1"/>
    <col min="15626" max="15629" width="16.5703125" style="2" customWidth="1"/>
    <col min="15630" max="15630" width="15.85546875" style="2" customWidth="1"/>
    <col min="15631" max="15631" width="11.28515625" style="2" customWidth="1"/>
    <col min="15632" max="15876" width="9.140625" style="2"/>
    <col min="15877" max="15877" width="8.42578125" style="2" customWidth="1"/>
    <col min="15878" max="15878" width="62.5703125" style="2" customWidth="1"/>
    <col min="15879" max="15879" width="21" style="2" customWidth="1"/>
    <col min="15880" max="15880" width="15.42578125" style="2" customWidth="1"/>
    <col min="15881" max="15881" width="18.28515625" style="2" customWidth="1"/>
    <col min="15882" max="15885" width="16.5703125" style="2" customWidth="1"/>
    <col min="15886" max="15886" width="15.85546875" style="2" customWidth="1"/>
    <col min="15887" max="15887" width="11.28515625" style="2" customWidth="1"/>
    <col min="15888" max="16132" width="9.140625" style="2"/>
    <col min="16133" max="16133" width="8.42578125" style="2" customWidth="1"/>
    <col min="16134" max="16134" width="62.5703125" style="2" customWidth="1"/>
    <col min="16135" max="16135" width="21" style="2" customWidth="1"/>
    <col min="16136" max="16136" width="15.42578125" style="2" customWidth="1"/>
    <col min="16137" max="16137" width="18.28515625" style="2" customWidth="1"/>
    <col min="16138" max="16141" width="16.5703125" style="2" customWidth="1"/>
    <col min="16142" max="16142" width="15.85546875" style="2" customWidth="1"/>
    <col min="16143" max="16143" width="11.28515625" style="2" customWidth="1"/>
    <col min="16144" max="16384" width="9.140625" style="2"/>
  </cols>
  <sheetData>
    <row r="1" spans="1:16" x14ac:dyDescent="0.25"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.75" x14ac:dyDescent="0.25">
      <c r="D2" s="4"/>
      <c r="E2" s="4"/>
      <c r="F2" s="3"/>
      <c r="G2" s="36" t="s">
        <v>170</v>
      </c>
      <c r="H2" s="3"/>
      <c r="I2" s="3"/>
      <c r="J2" s="3"/>
      <c r="K2" s="3"/>
      <c r="L2" s="3"/>
      <c r="M2" s="3"/>
      <c r="N2" s="3"/>
      <c r="O2" s="3"/>
      <c r="P2" s="3"/>
    </row>
    <row r="3" spans="1:16" ht="18.75" x14ac:dyDescent="0.25">
      <c r="D3" s="4"/>
      <c r="E3" s="4"/>
      <c r="F3" s="3"/>
      <c r="G3" s="36" t="s">
        <v>171</v>
      </c>
      <c r="H3" s="3"/>
      <c r="I3" s="3"/>
      <c r="J3" s="3"/>
      <c r="K3" s="3"/>
      <c r="L3" s="3"/>
      <c r="M3" s="3"/>
      <c r="N3" s="3"/>
      <c r="O3" s="3"/>
      <c r="P3" s="3"/>
    </row>
    <row r="4" spans="1:16" ht="18.75" x14ac:dyDescent="0.25">
      <c r="D4" s="4"/>
      <c r="E4" s="4"/>
      <c r="F4" s="3"/>
      <c r="G4" s="37" t="s">
        <v>172</v>
      </c>
      <c r="H4" s="3"/>
      <c r="I4" s="3"/>
      <c r="J4" s="3"/>
      <c r="K4" s="3"/>
      <c r="L4" s="3"/>
      <c r="M4" s="3"/>
      <c r="N4" s="3"/>
      <c r="O4" s="3"/>
      <c r="P4" s="3"/>
    </row>
    <row r="5" spans="1:16" ht="18.75" x14ac:dyDescent="0.25">
      <c r="D5" s="4"/>
      <c r="E5" s="4"/>
      <c r="F5" s="3"/>
      <c r="G5" s="38" t="s">
        <v>173</v>
      </c>
      <c r="H5" s="3"/>
      <c r="I5" s="3"/>
      <c r="J5" s="3"/>
      <c r="K5" s="3"/>
      <c r="L5" s="3"/>
      <c r="M5" s="3"/>
      <c r="N5" s="3"/>
      <c r="O5" s="3"/>
      <c r="P5" s="3"/>
    </row>
    <row r="6" spans="1:16" ht="18.75" x14ac:dyDescent="0.25">
      <c r="D6" s="4"/>
      <c r="E6" s="4"/>
      <c r="F6" s="3"/>
      <c r="G6" s="37" t="s">
        <v>174</v>
      </c>
      <c r="H6" s="3"/>
      <c r="I6" s="3"/>
      <c r="J6" s="3"/>
      <c r="K6" s="3"/>
      <c r="L6" s="3"/>
      <c r="M6" s="3"/>
      <c r="N6" s="3"/>
      <c r="O6" s="3"/>
      <c r="P6" s="3"/>
    </row>
    <row r="7" spans="1:16" ht="18.75" x14ac:dyDescent="0.25">
      <c r="D7" s="4"/>
      <c r="E7" s="4"/>
      <c r="F7" s="3"/>
      <c r="G7" s="38" t="s">
        <v>175</v>
      </c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6.5" thickBot="1" x14ac:dyDescent="0.3"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6.5" thickBot="1" x14ac:dyDescent="0.3">
      <c r="A10" s="147" t="s">
        <v>176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9"/>
    </row>
    <row r="11" spans="1:16" ht="16.5" customHeight="1" thickBot="1" x14ac:dyDescent="0.3">
      <c r="A11" s="196" t="s">
        <v>0</v>
      </c>
      <c r="B11" s="199" t="s">
        <v>1</v>
      </c>
      <c r="C11" s="202" t="s">
        <v>2</v>
      </c>
      <c r="D11" s="215" t="s">
        <v>129</v>
      </c>
      <c r="E11" s="209"/>
      <c r="F11" s="208" t="s">
        <v>130</v>
      </c>
      <c r="G11" s="209"/>
      <c r="H11" s="205" t="s">
        <v>3</v>
      </c>
      <c r="I11" s="206"/>
      <c r="J11" s="206"/>
      <c r="K11" s="206"/>
      <c r="L11" s="206"/>
      <c r="M11" s="206"/>
      <c r="N11" s="206"/>
      <c r="O11" s="206"/>
      <c r="P11" s="207"/>
    </row>
    <row r="12" spans="1:16" ht="66" customHeight="1" thickBot="1" x14ac:dyDescent="0.3">
      <c r="A12" s="197"/>
      <c r="B12" s="200"/>
      <c r="C12" s="203"/>
      <c r="D12" s="216"/>
      <c r="E12" s="217"/>
      <c r="F12" s="210"/>
      <c r="G12" s="211"/>
      <c r="H12" s="205" t="s">
        <v>131</v>
      </c>
      <c r="I12" s="207"/>
      <c r="J12" s="212" t="s">
        <v>132</v>
      </c>
      <c r="K12" s="213"/>
      <c r="L12" s="205" t="s">
        <v>133</v>
      </c>
      <c r="M12" s="207"/>
      <c r="N12" s="212" t="s">
        <v>48</v>
      </c>
      <c r="O12" s="213"/>
      <c r="P12" s="199" t="s">
        <v>4</v>
      </c>
    </row>
    <row r="13" spans="1:16" ht="16.5" thickBot="1" x14ac:dyDescent="0.3">
      <c r="A13" s="198"/>
      <c r="B13" s="201"/>
      <c r="C13" s="204"/>
      <c r="D13" s="7" t="s">
        <v>127</v>
      </c>
      <c r="E13" s="9" t="s">
        <v>128</v>
      </c>
      <c r="F13" s="62" t="s">
        <v>127</v>
      </c>
      <c r="G13" s="97" t="s">
        <v>128</v>
      </c>
      <c r="H13" s="7" t="s">
        <v>127</v>
      </c>
      <c r="I13" s="9" t="s">
        <v>128</v>
      </c>
      <c r="J13" s="62" t="s">
        <v>127</v>
      </c>
      <c r="K13" s="97" t="s">
        <v>128</v>
      </c>
      <c r="L13" s="7" t="s">
        <v>127</v>
      </c>
      <c r="M13" s="9" t="s">
        <v>128</v>
      </c>
      <c r="N13" s="62" t="s">
        <v>127</v>
      </c>
      <c r="O13" s="97" t="s">
        <v>128</v>
      </c>
      <c r="P13" s="214"/>
    </row>
    <row r="14" spans="1:16" s="6" customFormat="1" ht="16.5" thickBot="1" x14ac:dyDescent="0.3">
      <c r="A14" s="39">
        <v>1</v>
      </c>
      <c r="B14" s="47">
        <v>2</v>
      </c>
      <c r="C14" s="14">
        <v>3</v>
      </c>
      <c r="D14" s="33">
        <v>4</v>
      </c>
      <c r="E14" s="70">
        <v>5</v>
      </c>
      <c r="F14" s="46">
        <v>6</v>
      </c>
      <c r="G14" s="98">
        <v>7</v>
      </c>
      <c r="H14" s="113">
        <v>8</v>
      </c>
      <c r="I14" s="34">
        <v>9</v>
      </c>
      <c r="J14" s="106">
        <v>10</v>
      </c>
      <c r="K14" s="124">
        <v>11</v>
      </c>
      <c r="L14" s="113">
        <v>12</v>
      </c>
      <c r="M14" s="34">
        <v>13</v>
      </c>
      <c r="N14" s="106">
        <v>14</v>
      </c>
      <c r="O14" s="124">
        <v>15</v>
      </c>
      <c r="P14" s="137">
        <v>16</v>
      </c>
    </row>
    <row r="15" spans="1:16" ht="16.5" customHeight="1" thickBot="1" x14ac:dyDescent="0.3">
      <c r="A15" s="40"/>
      <c r="B15" s="48" t="s">
        <v>126</v>
      </c>
      <c r="C15" s="55"/>
      <c r="D15" s="20"/>
      <c r="E15" s="71"/>
      <c r="F15" s="63"/>
      <c r="G15" s="99"/>
      <c r="H15" s="114"/>
      <c r="I15" s="35"/>
      <c r="J15" s="63"/>
      <c r="K15" s="99"/>
      <c r="L15" s="114"/>
      <c r="M15" s="35"/>
      <c r="N15" s="63"/>
      <c r="O15" s="99"/>
      <c r="P15" s="138"/>
    </row>
    <row r="16" spans="1:16" ht="16.5" thickBot="1" x14ac:dyDescent="0.3">
      <c r="A16" s="40"/>
      <c r="B16" s="49" t="s">
        <v>49</v>
      </c>
      <c r="C16" s="56"/>
      <c r="D16" s="24"/>
      <c r="E16" s="72"/>
      <c r="F16" s="64">
        <f>F17+F76+F89+F98+F90</f>
        <v>11453720.256030587</v>
      </c>
      <c r="G16" s="100">
        <f t="shared" ref="G16:P16" si="0">G17+G76+G89+G98+G90</f>
        <v>1056334.0316300001</v>
      </c>
      <c r="H16" s="115">
        <f t="shared" si="0"/>
        <v>11453720.256030587</v>
      </c>
      <c r="I16" s="11">
        <f t="shared" si="0"/>
        <v>657874.0316300001</v>
      </c>
      <c r="J16" s="64">
        <f t="shared" si="0"/>
        <v>0</v>
      </c>
      <c r="K16" s="100">
        <f t="shared" si="0"/>
        <v>0</v>
      </c>
      <c r="L16" s="115">
        <f t="shared" si="0"/>
        <v>0</v>
      </c>
      <c r="M16" s="11">
        <f t="shared" si="0"/>
        <v>0</v>
      </c>
      <c r="N16" s="64">
        <f t="shared" si="0"/>
        <v>0</v>
      </c>
      <c r="O16" s="100">
        <f t="shared" si="0"/>
        <v>398460</v>
      </c>
      <c r="P16" s="139">
        <f t="shared" si="0"/>
        <v>0</v>
      </c>
    </row>
    <row r="17" spans="1:16" ht="16.5" thickBot="1" x14ac:dyDescent="0.3">
      <c r="A17" s="41"/>
      <c r="B17" s="50" t="s">
        <v>5</v>
      </c>
      <c r="C17" s="57"/>
      <c r="D17" s="32"/>
      <c r="E17" s="73"/>
      <c r="F17" s="65">
        <f>H17+J17+L17+N17</f>
        <v>8918606.6116705872</v>
      </c>
      <c r="G17" s="101">
        <f>I17+K17++M17+O17+P17</f>
        <v>463086.12661000004</v>
      </c>
      <c r="H17" s="116">
        <f>SUM(H18:H75)</f>
        <v>8918606.6116705872</v>
      </c>
      <c r="I17" s="117">
        <f t="shared" ref="I17:P17" si="1">SUM(I18:I75)</f>
        <v>463086.12661000004</v>
      </c>
      <c r="J17" s="107">
        <f t="shared" si="1"/>
        <v>0</v>
      </c>
      <c r="K17" s="125">
        <f t="shared" si="1"/>
        <v>0</v>
      </c>
      <c r="L17" s="116">
        <f t="shared" si="1"/>
        <v>0</v>
      </c>
      <c r="M17" s="117">
        <f t="shared" si="1"/>
        <v>0</v>
      </c>
      <c r="N17" s="107">
        <f t="shared" si="1"/>
        <v>0</v>
      </c>
      <c r="O17" s="125">
        <f t="shared" si="1"/>
        <v>0</v>
      </c>
      <c r="P17" s="140">
        <f t="shared" si="1"/>
        <v>0</v>
      </c>
    </row>
    <row r="18" spans="1:16" ht="31.5" x14ac:dyDescent="0.25">
      <c r="A18" s="42">
        <v>1</v>
      </c>
      <c r="B18" s="51" t="s">
        <v>50</v>
      </c>
      <c r="C18" s="25" t="s">
        <v>12</v>
      </c>
      <c r="D18" s="29">
        <v>2</v>
      </c>
      <c r="E18" s="30"/>
      <c r="F18" s="153">
        <f>H18+J18+L18+N18</f>
        <v>710560.513708018</v>
      </c>
      <c r="G18" s="156">
        <f>I18+K18+M18+O18</f>
        <v>0</v>
      </c>
      <c r="H18" s="191">
        <v>710560.513708018</v>
      </c>
      <c r="I18" s="162"/>
      <c r="J18" s="186"/>
      <c r="K18" s="177"/>
      <c r="L18" s="159"/>
      <c r="M18" s="162"/>
      <c r="N18" s="186"/>
      <c r="O18" s="177"/>
      <c r="P18" s="184"/>
    </row>
    <row r="19" spans="1:16" ht="48" thickBot="1" x14ac:dyDescent="0.3">
      <c r="A19" s="43" t="s">
        <v>51</v>
      </c>
      <c r="B19" s="52" t="s">
        <v>52</v>
      </c>
      <c r="C19" s="58" t="s">
        <v>12</v>
      </c>
      <c r="D19" s="74">
        <v>1</v>
      </c>
      <c r="E19" s="75"/>
      <c r="F19" s="181"/>
      <c r="G19" s="183"/>
      <c r="H19" s="193"/>
      <c r="I19" s="164"/>
      <c r="J19" s="188"/>
      <c r="K19" s="179"/>
      <c r="L19" s="161"/>
      <c r="M19" s="164"/>
      <c r="N19" s="188"/>
      <c r="O19" s="179"/>
      <c r="P19" s="185"/>
    </row>
    <row r="20" spans="1:16" x14ac:dyDescent="0.25">
      <c r="A20" s="42">
        <v>2</v>
      </c>
      <c r="B20" s="51" t="s">
        <v>53</v>
      </c>
      <c r="C20" s="59" t="s">
        <v>20</v>
      </c>
      <c r="D20" s="23">
        <v>1</v>
      </c>
      <c r="E20" s="76"/>
      <c r="F20" s="153">
        <f>H20+J20+L20+N20</f>
        <v>500000</v>
      </c>
      <c r="G20" s="156">
        <f>I20+K20+M20+O20</f>
        <v>0</v>
      </c>
      <c r="H20" s="191">
        <v>500000</v>
      </c>
      <c r="I20" s="162"/>
      <c r="J20" s="186"/>
      <c r="K20" s="177"/>
      <c r="L20" s="159"/>
      <c r="M20" s="162"/>
      <c r="N20" s="186"/>
      <c r="O20" s="177"/>
      <c r="P20" s="184"/>
    </row>
    <row r="21" spans="1:16" ht="31.5" x14ac:dyDescent="0.25">
      <c r="A21" s="44" t="s">
        <v>54</v>
      </c>
      <c r="B21" s="53" t="s">
        <v>55</v>
      </c>
      <c r="C21" s="60" t="s">
        <v>31</v>
      </c>
      <c r="D21" s="77">
        <v>1</v>
      </c>
      <c r="E21" s="78"/>
      <c r="F21" s="190"/>
      <c r="G21" s="194"/>
      <c r="H21" s="192"/>
      <c r="I21" s="163"/>
      <c r="J21" s="187"/>
      <c r="K21" s="178"/>
      <c r="L21" s="160"/>
      <c r="M21" s="163"/>
      <c r="N21" s="187"/>
      <c r="O21" s="178"/>
      <c r="P21" s="189"/>
    </row>
    <row r="22" spans="1:16" ht="32.25" thickBot="1" x14ac:dyDescent="0.3">
      <c r="A22" s="43" t="s">
        <v>56</v>
      </c>
      <c r="B22" s="52" t="s">
        <v>57</v>
      </c>
      <c r="C22" s="26" t="s">
        <v>31</v>
      </c>
      <c r="D22" s="74">
        <v>1</v>
      </c>
      <c r="E22" s="75"/>
      <c r="F22" s="181"/>
      <c r="G22" s="183"/>
      <c r="H22" s="193"/>
      <c r="I22" s="164"/>
      <c r="J22" s="188"/>
      <c r="K22" s="179"/>
      <c r="L22" s="161"/>
      <c r="M22" s="164"/>
      <c r="N22" s="188"/>
      <c r="O22" s="179"/>
      <c r="P22" s="185"/>
    </row>
    <row r="23" spans="1:16" ht="78.75" x14ac:dyDescent="0.25">
      <c r="A23" s="42">
        <v>3</v>
      </c>
      <c r="B23" s="51" t="s">
        <v>6</v>
      </c>
      <c r="C23" s="25" t="s">
        <v>103</v>
      </c>
      <c r="D23" s="29" t="s">
        <v>104</v>
      </c>
      <c r="E23" s="30"/>
      <c r="F23" s="153">
        <f>H23+J23+L23+N23</f>
        <v>446044.2667156047</v>
      </c>
      <c r="G23" s="156">
        <f>I23+K23+M23+O23</f>
        <v>0</v>
      </c>
      <c r="H23" s="191">
        <v>446044.2667156047</v>
      </c>
      <c r="I23" s="162"/>
      <c r="J23" s="186"/>
      <c r="K23" s="177"/>
      <c r="L23" s="159"/>
      <c r="M23" s="162"/>
      <c r="N23" s="186"/>
      <c r="O23" s="177"/>
      <c r="P23" s="184"/>
    </row>
    <row r="24" spans="1:16" x14ac:dyDescent="0.25">
      <c r="A24" s="44" t="s">
        <v>58</v>
      </c>
      <c r="B24" s="53" t="s">
        <v>59</v>
      </c>
      <c r="C24" s="60" t="s">
        <v>30</v>
      </c>
      <c r="D24" s="77">
        <v>6.57</v>
      </c>
      <c r="E24" s="78"/>
      <c r="F24" s="190"/>
      <c r="G24" s="194"/>
      <c r="H24" s="192"/>
      <c r="I24" s="163"/>
      <c r="J24" s="187"/>
      <c r="K24" s="178"/>
      <c r="L24" s="160"/>
      <c r="M24" s="163"/>
      <c r="N24" s="187"/>
      <c r="O24" s="178"/>
      <c r="P24" s="189"/>
    </row>
    <row r="25" spans="1:16" x14ac:dyDescent="0.25">
      <c r="A25" s="44" t="s">
        <v>60</v>
      </c>
      <c r="B25" s="53" t="s">
        <v>61</v>
      </c>
      <c r="C25" s="60" t="s">
        <v>12</v>
      </c>
      <c r="D25" s="77">
        <v>11</v>
      </c>
      <c r="E25" s="78"/>
      <c r="F25" s="190"/>
      <c r="G25" s="194"/>
      <c r="H25" s="192"/>
      <c r="I25" s="163"/>
      <c r="J25" s="187"/>
      <c r="K25" s="178"/>
      <c r="L25" s="160"/>
      <c r="M25" s="163"/>
      <c r="N25" s="187"/>
      <c r="O25" s="178"/>
      <c r="P25" s="189"/>
    </row>
    <row r="26" spans="1:16" ht="16.5" thickBot="1" x14ac:dyDescent="0.3">
      <c r="A26" s="43" t="s">
        <v>62</v>
      </c>
      <c r="B26" s="52" t="s">
        <v>63</v>
      </c>
      <c r="C26" s="26" t="s">
        <v>12</v>
      </c>
      <c r="D26" s="74">
        <v>10</v>
      </c>
      <c r="E26" s="75"/>
      <c r="F26" s="181"/>
      <c r="G26" s="183"/>
      <c r="H26" s="193"/>
      <c r="I26" s="164"/>
      <c r="J26" s="188"/>
      <c r="K26" s="179"/>
      <c r="L26" s="161"/>
      <c r="M26" s="164"/>
      <c r="N26" s="188"/>
      <c r="O26" s="179"/>
      <c r="P26" s="185"/>
    </row>
    <row r="27" spans="1:16" ht="78.75" x14ac:dyDescent="0.25">
      <c r="A27" s="42">
        <v>4</v>
      </c>
      <c r="B27" s="51" t="s">
        <v>17</v>
      </c>
      <c r="C27" s="25" t="s">
        <v>138</v>
      </c>
      <c r="D27" s="29">
        <v>1.9410000000000001</v>
      </c>
      <c r="E27" s="30" t="s">
        <v>137</v>
      </c>
      <c r="F27" s="153">
        <f>H27+J27+L27+N27</f>
        <v>100000</v>
      </c>
      <c r="G27" s="156">
        <f>I27+K27+M27+O27</f>
        <v>185355.56752000001</v>
      </c>
      <c r="H27" s="191">
        <v>100000</v>
      </c>
      <c r="I27" s="162">
        <f>185355567.52/1000</f>
        <v>185355.56752000001</v>
      </c>
      <c r="J27" s="186"/>
      <c r="K27" s="177"/>
      <c r="L27" s="159"/>
      <c r="M27" s="162"/>
      <c r="N27" s="186"/>
      <c r="O27" s="177"/>
      <c r="P27" s="184"/>
    </row>
    <row r="28" spans="1:16" ht="31.5" x14ac:dyDescent="0.25">
      <c r="A28" s="44" t="s">
        <v>22</v>
      </c>
      <c r="B28" s="53" t="s">
        <v>64</v>
      </c>
      <c r="C28" s="60" t="s">
        <v>30</v>
      </c>
      <c r="D28" s="22">
        <v>1.9410000000000001</v>
      </c>
      <c r="E28" s="79"/>
      <c r="F28" s="154"/>
      <c r="G28" s="157"/>
      <c r="H28" s="218"/>
      <c r="I28" s="163"/>
      <c r="J28" s="195"/>
      <c r="K28" s="178"/>
      <c r="L28" s="160"/>
      <c r="M28" s="163"/>
      <c r="N28" s="195"/>
      <c r="O28" s="178"/>
      <c r="P28" s="231"/>
    </row>
    <row r="29" spans="1:16" x14ac:dyDescent="0.25">
      <c r="A29" s="44" t="s">
        <v>23</v>
      </c>
      <c r="B29" s="53" t="s">
        <v>134</v>
      </c>
      <c r="C29" s="60" t="s">
        <v>31</v>
      </c>
      <c r="D29" s="80"/>
      <c r="E29" s="78">
        <v>232</v>
      </c>
      <c r="F29" s="154"/>
      <c r="G29" s="157"/>
      <c r="H29" s="218"/>
      <c r="I29" s="163"/>
      <c r="J29" s="195"/>
      <c r="K29" s="178"/>
      <c r="L29" s="160"/>
      <c r="M29" s="163"/>
      <c r="N29" s="195"/>
      <c r="O29" s="178"/>
      <c r="P29" s="231"/>
    </row>
    <row r="30" spans="1:16" ht="31.5" x14ac:dyDescent="0.25">
      <c r="A30" s="44" t="s">
        <v>24</v>
      </c>
      <c r="B30" s="53" t="s">
        <v>135</v>
      </c>
      <c r="C30" s="60" t="s">
        <v>29</v>
      </c>
      <c r="D30" s="80"/>
      <c r="E30" s="78">
        <v>4416.82</v>
      </c>
      <c r="F30" s="154"/>
      <c r="G30" s="157"/>
      <c r="H30" s="218"/>
      <c r="I30" s="163"/>
      <c r="J30" s="195"/>
      <c r="K30" s="178"/>
      <c r="L30" s="160"/>
      <c r="M30" s="163"/>
      <c r="N30" s="195"/>
      <c r="O30" s="178"/>
      <c r="P30" s="231"/>
    </row>
    <row r="31" spans="1:16" ht="32.25" thickBot="1" x14ac:dyDescent="0.3">
      <c r="A31" s="43" t="s">
        <v>28</v>
      </c>
      <c r="B31" s="52" t="s">
        <v>136</v>
      </c>
      <c r="C31" s="26" t="s">
        <v>31</v>
      </c>
      <c r="D31" s="21"/>
      <c r="E31" s="75">
        <v>2</v>
      </c>
      <c r="F31" s="181"/>
      <c r="G31" s="183"/>
      <c r="H31" s="193"/>
      <c r="I31" s="164"/>
      <c r="J31" s="188"/>
      <c r="K31" s="179"/>
      <c r="L31" s="161"/>
      <c r="M31" s="164"/>
      <c r="N31" s="188"/>
      <c r="O31" s="179"/>
      <c r="P31" s="185"/>
    </row>
    <row r="32" spans="1:16" ht="78.75" x14ac:dyDescent="0.25">
      <c r="A32" s="42">
        <v>5</v>
      </c>
      <c r="B32" s="51" t="s">
        <v>18</v>
      </c>
      <c r="C32" s="25" t="s">
        <v>141</v>
      </c>
      <c r="D32" s="81">
        <v>0.96</v>
      </c>
      <c r="E32" s="30" t="s">
        <v>140</v>
      </c>
      <c r="F32" s="153">
        <f>H32+J32+L32+N32</f>
        <v>100000</v>
      </c>
      <c r="G32" s="156">
        <f>I32+K32+M32+O32</f>
        <v>281856.95036000002</v>
      </c>
      <c r="H32" s="191">
        <v>100000</v>
      </c>
      <c r="I32" s="162">
        <f>281856950.36/1000</f>
        <v>281856.95036000002</v>
      </c>
      <c r="J32" s="186"/>
      <c r="K32" s="177"/>
      <c r="L32" s="159"/>
      <c r="M32" s="162"/>
      <c r="N32" s="186"/>
      <c r="O32" s="177"/>
      <c r="P32" s="184"/>
    </row>
    <row r="33" spans="1:16" ht="31.5" x14ac:dyDescent="0.25">
      <c r="A33" s="44" t="s">
        <v>25</v>
      </c>
      <c r="B33" s="53" t="s">
        <v>64</v>
      </c>
      <c r="C33" s="60" t="s">
        <v>30</v>
      </c>
      <c r="D33" s="82">
        <v>0.96</v>
      </c>
      <c r="E33" s="83"/>
      <c r="F33" s="154"/>
      <c r="G33" s="157"/>
      <c r="H33" s="218"/>
      <c r="I33" s="163"/>
      <c r="J33" s="195"/>
      <c r="K33" s="178"/>
      <c r="L33" s="160"/>
      <c r="M33" s="163"/>
      <c r="N33" s="195"/>
      <c r="O33" s="178"/>
      <c r="P33" s="231"/>
    </row>
    <row r="34" spans="1:16" ht="31.5" x14ac:dyDescent="0.25">
      <c r="A34" s="44" t="s">
        <v>26</v>
      </c>
      <c r="B34" s="53" t="s">
        <v>135</v>
      </c>
      <c r="C34" s="60" t="s">
        <v>30</v>
      </c>
      <c r="D34" s="84"/>
      <c r="E34" s="78">
        <v>10981</v>
      </c>
      <c r="F34" s="154"/>
      <c r="G34" s="157"/>
      <c r="H34" s="218"/>
      <c r="I34" s="163"/>
      <c r="J34" s="195"/>
      <c r="K34" s="178"/>
      <c r="L34" s="160"/>
      <c r="M34" s="163"/>
      <c r="N34" s="195"/>
      <c r="O34" s="178"/>
      <c r="P34" s="231"/>
    </row>
    <row r="35" spans="1:16" x14ac:dyDescent="0.25">
      <c r="A35" s="44" t="s">
        <v>27</v>
      </c>
      <c r="B35" s="53" t="s">
        <v>35</v>
      </c>
      <c r="C35" s="60" t="s">
        <v>31</v>
      </c>
      <c r="D35" s="84"/>
      <c r="E35" s="78">
        <v>45</v>
      </c>
      <c r="F35" s="154"/>
      <c r="G35" s="157"/>
      <c r="H35" s="218"/>
      <c r="I35" s="163"/>
      <c r="J35" s="195"/>
      <c r="K35" s="178"/>
      <c r="L35" s="160"/>
      <c r="M35" s="163"/>
      <c r="N35" s="195"/>
      <c r="O35" s="178"/>
      <c r="P35" s="231"/>
    </row>
    <row r="36" spans="1:16" ht="32.25" thickBot="1" x14ac:dyDescent="0.3">
      <c r="A36" s="43" t="s">
        <v>32</v>
      </c>
      <c r="B36" s="52" t="s">
        <v>139</v>
      </c>
      <c r="C36" s="26" t="s">
        <v>31</v>
      </c>
      <c r="D36" s="85"/>
      <c r="E36" s="75">
        <v>7</v>
      </c>
      <c r="F36" s="181"/>
      <c r="G36" s="183"/>
      <c r="H36" s="193"/>
      <c r="I36" s="164"/>
      <c r="J36" s="188"/>
      <c r="K36" s="179"/>
      <c r="L36" s="161"/>
      <c r="M36" s="164"/>
      <c r="N36" s="188"/>
      <c r="O36" s="179"/>
      <c r="P36" s="185"/>
    </row>
    <row r="37" spans="1:16" ht="78.75" x14ac:dyDescent="0.25">
      <c r="A37" s="42">
        <v>6</v>
      </c>
      <c r="B37" s="51" t="s">
        <v>7</v>
      </c>
      <c r="C37" s="25" t="s">
        <v>103</v>
      </c>
      <c r="D37" s="29" t="s">
        <v>105</v>
      </c>
      <c r="E37" s="30"/>
      <c r="F37" s="153">
        <f>H37+J37+L37+N37</f>
        <v>342486.59690769057</v>
      </c>
      <c r="G37" s="156">
        <f>I37+K37+M37+O37</f>
        <v>0</v>
      </c>
      <c r="H37" s="191">
        <v>342486.59690769057</v>
      </c>
      <c r="I37" s="162"/>
      <c r="J37" s="186"/>
      <c r="K37" s="177"/>
      <c r="L37" s="159"/>
      <c r="M37" s="162"/>
      <c r="N37" s="186"/>
      <c r="O37" s="177"/>
      <c r="P37" s="184"/>
    </row>
    <row r="38" spans="1:16" x14ac:dyDescent="0.25">
      <c r="A38" s="44" t="s">
        <v>33</v>
      </c>
      <c r="B38" s="53" t="s">
        <v>59</v>
      </c>
      <c r="C38" s="60" t="s">
        <v>30</v>
      </c>
      <c r="D38" s="77">
        <v>3.51</v>
      </c>
      <c r="E38" s="78"/>
      <c r="F38" s="190"/>
      <c r="G38" s="194"/>
      <c r="H38" s="192"/>
      <c r="I38" s="163"/>
      <c r="J38" s="187"/>
      <c r="K38" s="178"/>
      <c r="L38" s="160"/>
      <c r="M38" s="163"/>
      <c r="N38" s="187"/>
      <c r="O38" s="178"/>
      <c r="P38" s="189"/>
    </row>
    <row r="39" spans="1:16" x14ac:dyDescent="0.25">
      <c r="A39" s="44" t="s">
        <v>34</v>
      </c>
      <c r="B39" s="53" t="s">
        <v>65</v>
      </c>
      <c r="C39" s="60" t="s">
        <v>12</v>
      </c>
      <c r="D39" s="77">
        <v>4</v>
      </c>
      <c r="E39" s="78"/>
      <c r="F39" s="190"/>
      <c r="G39" s="194"/>
      <c r="H39" s="192"/>
      <c r="I39" s="163"/>
      <c r="J39" s="187"/>
      <c r="K39" s="178"/>
      <c r="L39" s="160"/>
      <c r="M39" s="163"/>
      <c r="N39" s="187"/>
      <c r="O39" s="178"/>
      <c r="P39" s="189"/>
    </row>
    <row r="40" spans="1:16" ht="16.5" thickBot="1" x14ac:dyDescent="0.3">
      <c r="A40" s="43" t="s">
        <v>66</v>
      </c>
      <c r="B40" s="52" t="s">
        <v>63</v>
      </c>
      <c r="C40" s="26" t="s">
        <v>12</v>
      </c>
      <c r="D40" s="74">
        <v>13</v>
      </c>
      <c r="E40" s="75"/>
      <c r="F40" s="181"/>
      <c r="G40" s="183"/>
      <c r="H40" s="193"/>
      <c r="I40" s="164"/>
      <c r="J40" s="188"/>
      <c r="K40" s="179"/>
      <c r="L40" s="161"/>
      <c r="M40" s="164"/>
      <c r="N40" s="188"/>
      <c r="O40" s="179"/>
      <c r="P40" s="185"/>
    </row>
    <row r="41" spans="1:16" s="12" customFormat="1" ht="47.25" x14ac:dyDescent="0.25">
      <c r="A41" s="42">
        <v>7</v>
      </c>
      <c r="B41" s="51" t="s">
        <v>8</v>
      </c>
      <c r="C41" s="61"/>
      <c r="D41" s="86"/>
      <c r="E41" s="87"/>
      <c r="F41" s="225">
        <f>H41+J41+L41+N41</f>
        <v>829416.68758059002</v>
      </c>
      <c r="G41" s="219">
        <f>I41+K41+M41+O41</f>
        <v>0</v>
      </c>
      <c r="H41" s="228">
        <v>829416.68758059002</v>
      </c>
      <c r="I41" s="222"/>
      <c r="J41" s="235"/>
      <c r="K41" s="168"/>
      <c r="L41" s="171"/>
      <c r="M41" s="174"/>
      <c r="N41" s="235"/>
      <c r="O41" s="168"/>
      <c r="P41" s="232"/>
    </row>
    <row r="42" spans="1:16" s="12" customFormat="1" x14ac:dyDescent="0.25">
      <c r="A42" s="44" t="s">
        <v>36</v>
      </c>
      <c r="B42" s="53" t="s">
        <v>113</v>
      </c>
      <c r="C42" s="60" t="s">
        <v>21</v>
      </c>
      <c r="D42" s="77">
        <v>30</v>
      </c>
      <c r="E42" s="78"/>
      <c r="F42" s="226"/>
      <c r="G42" s="220"/>
      <c r="H42" s="229"/>
      <c r="I42" s="223"/>
      <c r="J42" s="236"/>
      <c r="K42" s="169"/>
      <c r="L42" s="172"/>
      <c r="M42" s="175"/>
      <c r="N42" s="236"/>
      <c r="O42" s="169"/>
      <c r="P42" s="233"/>
    </row>
    <row r="43" spans="1:16" s="12" customFormat="1" x14ac:dyDescent="0.25">
      <c r="A43" s="44" t="s">
        <v>37</v>
      </c>
      <c r="B43" s="53" t="s">
        <v>114</v>
      </c>
      <c r="C43" s="60" t="s">
        <v>21</v>
      </c>
      <c r="D43" s="77">
        <v>34</v>
      </c>
      <c r="E43" s="78"/>
      <c r="F43" s="226"/>
      <c r="G43" s="220"/>
      <c r="H43" s="229"/>
      <c r="I43" s="223"/>
      <c r="J43" s="236"/>
      <c r="K43" s="169"/>
      <c r="L43" s="172"/>
      <c r="M43" s="175"/>
      <c r="N43" s="236"/>
      <c r="O43" s="169"/>
      <c r="P43" s="233"/>
    </row>
    <row r="44" spans="1:16" s="12" customFormat="1" x14ac:dyDescent="0.25">
      <c r="A44" s="44" t="s">
        <v>69</v>
      </c>
      <c r="B44" s="53" t="s">
        <v>115</v>
      </c>
      <c r="C44" s="60" t="s">
        <v>21</v>
      </c>
      <c r="D44" s="77">
        <v>2</v>
      </c>
      <c r="E44" s="78"/>
      <c r="F44" s="226"/>
      <c r="G44" s="220"/>
      <c r="H44" s="229"/>
      <c r="I44" s="223"/>
      <c r="J44" s="236"/>
      <c r="K44" s="169"/>
      <c r="L44" s="172"/>
      <c r="M44" s="175"/>
      <c r="N44" s="236"/>
      <c r="O44" s="169"/>
      <c r="P44" s="233"/>
    </row>
    <row r="45" spans="1:16" s="12" customFormat="1" x14ac:dyDescent="0.25">
      <c r="A45" s="44" t="s">
        <v>71</v>
      </c>
      <c r="B45" s="53" t="s">
        <v>116</v>
      </c>
      <c r="C45" s="60" t="s">
        <v>21</v>
      </c>
      <c r="D45" s="77">
        <v>1</v>
      </c>
      <c r="E45" s="78"/>
      <c r="F45" s="226"/>
      <c r="G45" s="220"/>
      <c r="H45" s="229"/>
      <c r="I45" s="223"/>
      <c r="J45" s="236"/>
      <c r="K45" s="169"/>
      <c r="L45" s="172"/>
      <c r="M45" s="175"/>
      <c r="N45" s="236"/>
      <c r="O45" s="169"/>
      <c r="P45" s="233"/>
    </row>
    <row r="46" spans="1:16" s="12" customFormat="1" ht="31.5" x14ac:dyDescent="0.25">
      <c r="A46" s="44" t="s">
        <v>73</v>
      </c>
      <c r="B46" s="53" t="s">
        <v>117</v>
      </c>
      <c r="C46" s="60" t="s">
        <v>21</v>
      </c>
      <c r="D46" s="77">
        <v>5</v>
      </c>
      <c r="E46" s="78"/>
      <c r="F46" s="226"/>
      <c r="G46" s="220"/>
      <c r="H46" s="229"/>
      <c r="I46" s="223"/>
      <c r="J46" s="236"/>
      <c r="K46" s="169"/>
      <c r="L46" s="172"/>
      <c r="M46" s="175"/>
      <c r="N46" s="236"/>
      <c r="O46" s="169"/>
      <c r="P46" s="233"/>
    </row>
    <row r="47" spans="1:16" s="12" customFormat="1" ht="48" thickBot="1" x14ac:dyDescent="0.3">
      <c r="A47" s="43" t="s">
        <v>119</v>
      </c>
      <c r="B47" s="52" t="s">
        <v>118</v>
      </c>
      <c r="C47" s="26" t="s">
        <v>21</v>
      </c>
      <c r="D47" s="74">
        <v>1</v>
      </c>
      <c r="E47" s="75"/>
      <c r="F47" s="227"/>
      <c r="G47" s="221"/>
      <c r="H47" s="230"/>
      <c r="I47" s="224"/>
      <c r="J47" s="237"/>
      <c r="K47" s="170"/>
      <c r="L47" s="173"/>
      <c r="M47" s="176"/>
      <c r="N47" s="237"/>
      <c r="O47" s="170"/>
      <c r="P47" s="234"/>
    </row>
    <row r="48" spans="1:16" ht="110.25" x14ac:dyDescent="0.25">
      <c r="A48" s="42">
        <v>8</v>
      </c>
      <c r="B48" s="51" t="s">
        <v>15</v>
      </c>
      <c r="C48" s="25" t="s">
        <v>106</v>
      </c>
      <c r="D48" s="29" t="s">
        <v>107</v>
      </c>
      <c r="E48" s="30"/>
      <c r="F48" s="153">
        <f>H48+J48+L48+N48</f>
        <v>1746872.76123214</v>
      </c>
      <c r="G48" s="156">
        <f>I48+K48+M48+O48</f>
        <v>0</v>
      </c>
      <c r="H48" s="191">
        <v>1746872.76123214</v>
      </c>
      <c r="I48" s="162"/>
      <c r="J48" s="186"/>
      <c r="K48" s="177"/>
      <c r="L48" s="159"/>
      <c r="M48" s="162"/>
      <c r="N48" s="186"/>
      <c r="O48" s="177"/>
      <c r="P48" s="184"/>
    </row>
    <row r="49" spans="1:16" ht="31.5" x14ac:dyDescent="0.25">
      <c r="A49" s="44" t="s">
        <v>38</v>
      </c>
      <c r="B49" s="53" t="s">
        <v>67</v>
      </c>
      <c r="C49" s="60" t="s">
        <v>31</v>
      </c>
      <c r="D49" s="22">
        <v>112</v>
      </c>
      <c r="E49" s="88"/>
      <c r="F49" s="190"/>
      <c r="G49" s="194"/>
      <c r="H49" s="192"/>
      <c r="I49" s="163"/>
      <c r="J49" s="187"/>
      <c r="K49" s="178"/>
      <c r="L49" s="160"/>
      <c r="M49" s="163"/>
      <c r="N49" s="187"/>
      <c r="O49" s="178"/>
      <c r="P49" s="189"/>
    </row>
    <row r="50" spans="1:16" x14ac:dyDescent="0.25">
      <c r="A50" s="44" t="s">
        <v>39</v>
      </c>
      <c r="B50" s="53" t="s">
        <v>68</v>
      </c>
      <c r="C50" s="60" t="s">
        <v>108</v>
      </c>
      <c r="D50" s="22">
        <v>1.9470000000000001</v>
      </c>
      <c r="E50" s="88"/>
      <c r="F50" s="190"/>
      <c r="G50" s="194"/>
      <c r="H50" s="192"/>
      <c r="I50" s="163"/>
      <c r="J50" s="187"/>
      <c r="K50" s="178"/>
      <c r="L50" s="160"/>
      <c r="M50" s="163"/>
      <c r="N50" s="187"/>
      <c r="O50" s="178"/>
      <c r="P50" s="189"/>
    </row>
    <row r="51" spans="1:16" x14ac:dyDescent="0.25">
      <c r="A51" s="44" t="s">
        <v>40</v>
      </c>
      <c r="B51" s="53" t="s">
        <v>70</v>
      </c>
      <c r="C51" s="60" t="s">
        <v>12</v>
      </c>
      <c r="D51" s="22">
        <v>204</v>
      </c>
      <c r="E51" s="88"/>
      <c r="F51" s="190"/>
      <c r="G51" s="194"/>
      <c r="H51" s="192"/>
      <c r="I51" s="163"/>
      <c r="J51" s="187"/>
      <c r="K51" s="178"/>
      <c r="L51" s="160"/>
      <c r="M51" s="163"/>
      <c r="N51" s="187"/>
      <c r="O51" s="178"/>
      <c r="P51" s="189"/>
    </row>
    <row r="52" spans="1:16" x14ac:dyDescent="0.25">
      <c r="A52" s="44" t="s">
        <v>41</v>
      </c>
      <c r="B52" s="53" t="s">
        <v>72</v>
      </c>
      <c r="C52" s="60" t="s">
        <v>31</v>
      </c>
      <c r="D52" s="22">
        <v>18</v>
      </c>
      <c r="E52" s="88"/>
      <c r="F52" s="190"/>
      <c r="G52" s="194"/>
      <c r="H52" s="192"/>
      <c r="I52" s="163"/>
      <c r="J52" s="187"/>
      <c r="K52" s="178"/>
      <c r="L52" s="160"/>
      <c r="M52" s="163"/>
      <c r="N52" s="187"/>
      <c r="O52" s="178"/>
      <c r="P52" s="189"/>
    </row>
    <row r="53" spans="1:16" ht="16.5" thickBot="1" x14ac:dyDescent="0.3">
      <c r="A53" s="43" t="s">
        <v>42</v>
      </c>
      <c r="B53" s="52" t="s">
        <v>74</v>
      </c>
      <c r="C53" s="26" t="s">
        <v>31</v>
      </c>
      <c r="D53" s="21">
        <v>133</v>
      </c>
      <c r="E53" s="89"/>
      <c r="F53" s="181"/>
      <c r="G53" s="183"/>
      <c r="H53" s="193"/>
      <c r="I53" s="164"/>
      <c r="J53" s="188"/>
      <c r="K53" s="179"/>
      <c r="L53" s="161"/>
      <c r="M53" s="164"/>
      <c r="N53" s="188"/>
      <c r="O53" s="179"/>
      <c r="P53" s="185"/>
    </row>
    <row r="54" spans="1:16" ht="47.25" x14ac:dyDescent="0.25">
      <c r="A54" s="42">
        <v>9</v>
      </c>
      <c r="B54" s="51" t="s">
        <v>75</v>
      </c>
      <c r="C54" s="59" t="s">
        <v>30</v>
      </c>
      <c r="D54" s="90">
        <f>D55</f>
        <v>21.32</v>
      </c>
      <c r="E54" s="91"/>
      <c r="F54" s="153">
        <f>H54+J54+L54+N54</f>
        <v>2114239.5557053569</v>
      </c>
      <c r="G54" s="156">
        <f>I54+K54+M54+O54</f>
        <v>0</v>
      </c>
      <c r="H54" s="191">
        <v>2114239.5557053569</v>
      </c>
      <c r="I54" s="162"/>
      <c r="J54" s="186"/>
      <c r="K54" s="177"/>
      <c r="L54" s="159"/>
      <c r="M54" s="162"/>
      <c r="N54" s="186"/>
      <c r="O54" s="177"/>
      <c r="P54" s="184"/>
    </row>
    <row r="55" spans="1:16" ht="32.25" thickBot="1" x14ac:dyDescent="0.3">
      <c r="A55" s="43" t="s">
        <v>44</v>
      </c>
      <c r="B55" s="52" t="s">
        <v>76</v>
      </c>
      <c r="C55" s="26" t="s">
        <v>30</v>
      </c>
      <c r="D55" s="92">
        <v>21.32</v>
      </c>
      <c r="E55" s="93"/>
      <c r="F55" s="181"/>
      <c r="G55" s="183"/>
      <c r="H55" s="193"/>
      <c r="I55" s="164"/>
      <c r="J55" s="188"/>
      <c r="K55" s="179"/>
      <c r="L55" s="161"/>
      <c r="M55" s="164"/>
      <c r="N55" s="188"/>
      <c r="O55" s="179"/>
      <c r="P55" s="185"/>
    </row>
    <row r="56" spans="1:16" ht="78.75" x14ac:dyDescent="0.25">
      <c r="A56" s="42">
        <v>10</v>
      </c>
      <c r="B56" s="51" t="s">
        <v>77</v>
      </c>
      <c r="C56" s="59" t="s">
        <v>12</v>
      </c>
      <c r="D56" s="23">
        <v>247</v>
      </c>
      <c r="E56" s="76"/>
      <c r="F56" s="153">
        <f>H56+J56+L56+N56</f>
        <v>385361.11056870728</v>
      </c>
      <c r="G56" s="156">
        <f>I56+K56+M56+O56</f>
        <v>0</v>
      </c>
      <c r="H56" s="191">
        <v>385361.11056870728</v>
      </c>
      <c r="I56" s="162"/>
      <c r="J56" s="186"/>
      <c r="K56" s="177"/>
      <c r="L56" s="159"/>
      <c r="M56" s="162"/>
      <c r="N56" s="186"/>
      <c r="O56" s="177"/>
      <c r="P56" s="184"/>
    </row>
    <row r="57" spans="1:16" ht="47.25" x14ac:dyDescent="0.25">
      <c r="A57" s="44" t="s">
        <v>86</v>
      </c>
      <c r="B57" s="53" t="s">
        <v>78</v>
      </c>
      <c r="C57" s="60" t="s">
        <v>12</v>
      </c>
      <c r="D57" s="22">
        <v>1</v>
      </c>
      <c r="E57" s="88"/>
      <c r="F57" s="190"/>
      <c r="G57" s="194"/>
      <c r="H57" s="192"/>
      <c r="I57" s="163"/>
      <c r="J57" s="187"/>
      <c r="K57" s="178"/>
      <c r="L57" s="160"/>
      <c r="M57" s="163"/>
      <c r="N57" s="187"/>
      <c r="O57" s="178"/>
      <c r="P57" s="189"/>
    </row>
    <row r="58" spans="1:16" ht="47.25" x14ac:dyDescent="0.25">
      <c r="A58" s="44" t="s">
        <v>88</v>
      </c>
      <c r="B58" s="53" t="s">
        <v>79</v>
      </c>
      <c r="C58" s="60" t="s">
        <v>12</v>
      </c>
      <c r="D58" s="22">
        <v>10</v>
      </c>
      <c r="E58" s="88"/>
      <c r="F58" s="190"/>
      <c r="G58" s="194"/>
      <c r="H58" s="192"/>
      <c r="I58" s="163"/>
      <c r="J58" s="187"/>
      <c r="K58" s="178"/>
      <c r="L58" s="160"/>
      <c r="M58" s="163"/>
      <c r="N58" s="187"/>
      <c r="O58" s="178"/>
      <c r="P58" s="189"/>
    </row>
    <row r="59" spans="1:16" ht="47.25" x14ac:dyDescent="0.25">
      <c r="A59" s="44" t="s">
        <v>90</v>
      </c>
      <c r="B59" s="53" t="s">
        <v>80</v>
      </c>
      <c r="C59" s="60" t="s">
        <v>12</v>
      </c>
      <c r="D59" s="22">
        <v>29</v>
      </c>
      <c r="E59" s="88"/>
      <c r="F59" s="190"/>
      <c r="G59" s="194"/>
      <c r="H59" s="192"/>
      <c r="I59" s="163"/>
      <c r="J59" s="187"/>
      <c r="K59" s="178"/>
      <c r="L59" s="160"/>
      <c r="M59" s="163"/>
      <c r="N59" s="187"/>
      <c r="O59" s="178"/>
      <c r="P59" s="189"/>
    </row>
    <row r="60" spans="1:16" ht="47.25" x14ac:dyDescent="0.25">
      <c r="A60" s="44" t="s">
        <v>92</v>
      </c>
      <c r="B60" s="53" t="s">
        <v>81</v>
      </c>
      <c r="C60" s="60" t="s">
        <v>12</v>
      </c>
      <c r="D60" s="22">
        <v>127</v>
      </c>
      <c r="E60" s="88"/>
      <c r="F60" s="190"/>
      <c r="G60" s="194"/>
      <c r="H60" s="192"/>
      <c r="I60" s="163"/>
      <c r="J60" s="187"/>
      <c r="K60" s="178"/>
      <c r="L60" s="160"/>
      <c r="M60" s="163"/>
      <c r="N60" s="187"/>
      <c r="O60" s="178"/>
      <c r="P60" s="189"/>
    </row>
    <row r="61" spans="1:16" ht="47.25" x14ac:dyDescent="0.25">
      <c r="A61" s="44" t="s">
        <v>94</v>
      </c>
      <c r="B61" s="53" t="s">
        <v>82</v>
      </c>
      <c r="C61" s="60" t="s">
        <v>12</v>
      </c>
      <c r="D61" s="22">
        <v>63</v>
      </c>
      <c r="E61" s="88"/>
      <c r="F61" s="190"/>
      <c r="G61" s="194"/>
      <c r="H61" s="192"/>
      <c r="I61" s="163"/>
      <c r="J61" s="187"/>
      <c r="K61" s="178"/>
      <c r="L61" s="160"/>
      <c r="M61" s="163"/>
      <c r="N61" s="187"/>
      <c r="O61" s="178"/>
      <c r="P61" s="189"/>
    </row>
    <row r="62" spans="1:16" ht="31.5" x14ac:dyDescent="0.25">
      <c r="A62" s="44" t="s">
        <v>96</v>
      </c>
      <c r="B62" s="53" t="s">
        <v>83</v>
      </c>
      <c r="C62" s="60" t="s">
        <v>12</v>
      </c>
      <c r="D62" s="22">
        <v>1</v>
      </c>
      <c r="E62" s="88"/>
      <c r="F62" s="190"/>
      <c r="G62" s="194"/>
      <c r="H62" s="192"/>
      <c r="I62" s="163"/>
      <c r="J62" s="187"/>
      <c r="K62" s="178"/>
      <c r="L62" s="160"/>
      <c r="M62" s="163"/>
      <c r="N62" s="187"/>
      <c r="O62" s="178"/>
      <c r="P62" s="189"/>
    </row>
    <row r="63" spans="1:16" ht="32.25" thickBot="1" x14ac:dyDescent="0.3">
      <c r="A63" s="43" t="s">
        <v>120</v>
      </c>
      <c r="B63" s="52" t="s">
        <v>84</v>
      </c>
      <c r="C63" s="26" t="s">
        <v>12</v>
      </c>
      <c r="D63" s="21">
        <v>16</v>
      </c>
      <c r="E63" s="89"/>
      <c r="F63" s="181"/>
      <c r="G63" s="183"/>
      <c r="H63" s="193"/>
      <c r="I63" s="164"/>
      <c r="J63" s="188"/>
      <c r="K63" s="179"/>
      <c r="L63" s="161"/>
      <c r="M63" s="164"/>
      <c r="N63" s="188"/>
      <c r="O63" s="179"/>
      <c r="P63" s="185"/>
    </row>
    <row r="64" spans="1:16" ht="31.5" x14ac:dyDescent="0.25">
      <c r="A64" s="42">
        <v>11</v>
      </c>
      <c r="B64" s="51" t="s">
        <v>85</v>
      </c>
      <c r="C64" s="59" t="s">
        <v>20</v>
      </c>
      <c r="D64" s="23">
        <v>1</v>
      </c>
      <c r="E64" s="76"/>
      <c r="F64" s="153">
        <f>H64+J64+L64+N64</f>
        <v>588000</v>
      </c>
      <c r="G64" s="156">
        <f>I64+K64+M64+O64</f>
        <v>0</v>
      </c>
      <c r="H64" s="191">
        <v>588000</v>
      </c>
      <c r="I64" s="162"/>
      <c r="J64" s="186"/>
      <c r="K64" s="177"/>
      <c r="L64" s="159"/>
      <c r="M64" s="162"/>
      <c r="N64" s="186"/>
      <c r="O64" s="177"/>
      <c r="P64" s="184"/>
    </row>
    <row r="65" spans="1:16" ht="47.25" x14ac:dyDescent="0.25">
      <c r="A65" s="44" t="s">
        <v>99</v>
      </c>
      <c r="B65" s="53" t="s">
        <v>87</v>
      </c>
      <c r="C65" s="60" t="s">
        <v>12</v>
      </c>
      <c r="D65" s="22">
        <v>1</v>
      </c>
      <c r="E65" s="88"/>
      <c r="F65" s="190"/>
      <c r="G65" s="194"/>
      <c r="H65" s="192"/>
      <c r="I65" s="163"/>
      <c r="J65" s="187"/>
      <c r="K65" s="178"/>
      <c r="L65" s="160"/>
      <c r="M65" s="163"/>
      <c r="N65" s="187"/>
      <c r="O65" s="178"/>
      <c r="P65" s="189"/>
    </row>
    <row r="66" spans="1:16" ht="31.5" x14ac:dyDescent="0.25">
      <c r="A66" s="44" t="s">
        <v>121</v>
      </c>
      <c r="B66" s="53" t="s">
        <v>89</v>
      </c>
      <c r="C66" s="60" t="s">
        <v>12</v>
      </c>
      <c r="D66" s="22">
        <f>20+24+2+2+1+2+3+4+2+2</f>
        <v>62</v>
      </c>
      <c r="E66" s="88"/>
      <c r="F66" s="190"/>
      <c r="G66" s="194"/>
      <c r="H66" s="192"/>
      <c r="I66" s="163"/>
      <c r="J66" s="187"/>
      <c r="K66" s="178"/>
      <c r="L66" s="160"/>
      <c r="M66" s="163"/>
      <c r="N66" s="187"/>
      <c r="O66" s="178"/>
      <c r="P66" s="189"/>
    </row>
    <row r="67" spans="1:16" x14ac:dyDescent="0.25">
      <c r="A67" s="44" t="s">
        <v>122</v>
      </c>
      <c r="B67" s="53" t="s">
        <v>91</v>
      </c>
      <c r="C67" s="60" t="s">
        <v>12</v>
      </c>
      <c r="D67" s="22">
        <f>2+12+1+12+4+4+15+2+1+2+4+2+1</f>
        <v>62</v>
      </c>
      <c r="E67" s="88"/>
      <c r="F67" s="190"/>
      <c r="G67" s="194"/>
      <c r="H67" s="192"/>
      <c r="I67" s="163"/>
      <c r="J67" s="187"/>
      <c r="K67" s="178"/>
      <c r="L67" s="160"/>
      <c r="M67" s="163"/>
      <c r="N67" s="187"/>
      <c r="O67" s="178"/>
      <c r="P67" s="189"/>
    </row>
    <row r="68" spans="1:16" ht="31.5" x14ac:dyDescent="0.25">
      <c r="A68" s="44" t="s">
        <v>123</v>
      </c>
      <c r="B68" s="53" t="s">
        <v>93</v>
      </c>
      <c r="C68" s="60" t="s">
        <v>12</v>
      </c>
      <c r="D68" s="22">
        <f>1+3+3+2+2+5+3+3+1</f>
        <v>23</v>
      </c>
      <c r="E68" s="88"/>
      <c r="F68" s="190"/>
      <c r="G68" s="194"/>
      <c r="H68" s="192"/>
      <c r="I68" s="163"/>
      <c r="J68" s="187"/>
      <c r="K68" s="178"/>
      <c r="L68" s="160"/>
      <c r="M68" s="163"/>
      <c r="N68" s="187"/>
      <c r="O68" s="178"/>
      <c r="P68" s="189"/>
    </row>
    <row r="69" spans="1:16" ht="31.5" x14ac:dyDescent="0.25">
      <c r="A69" s="44" t="s">
        <v>124</v>
      </c>
      <c r="B69" s="53" t="s">
        <v>95</v>
      </c>
      <c r="C69" s="60" t="s">
        <v>109</v>
      </c>
      <c r="D69" s="22">
        <v>1</v>
      </c>
      <c r="E69" s="88"/>
      <c r="F69" s="190"/>
      <c r="G69" s="194"/>
      <c r="H69" s="192"/>
      <c r="I69" s="163"/>
      <c r="J69" s="187"/>
      <c r="K69" s="178"/>
      <c r="L69" s="160"/>
      <c r="M69" s="163"/>
      <c r="N69" s="187"/>
      <c r="O69" s="178"/>
      <c r="P69" s="189"/>
    </row>
    <row r="70" spans="1:16" ht="16.5" thickBot="1" x14ac:dyDescent="0.3">
      <c r="A70" s="43" t="s">
        <v>125</v>
      </c>
      <c r="B70" s="52" t="s">
        <v>97</v>
      </c>
      <c r="C70" s="26" t="s">
        <v>21</v>
      </c>
      <c r="D70" s="21">
        <v>2</v>
      </c>
      <c r="E70" s="89"/>
      <c r="F70" s="181"/>
      <c r="G70" s="183"/>
      <c r="H70" s="193"/>
      <c r="I70" s="164"/>
      <c r="J70" s="188"/>
      <c r="K70" s="179"/>
      <c r="L70" s="161"/>
      <c r="M70" s="164"/>
      <c r="N70" s="188"/>
      <c r="O70" s="179"/>
      <c r="P70" s="185"/>
    </row>
    <row r="71" spans="1:16" ht="47.25" x14ac:dyDescent="0.25">
      <c r="A71" s="42">
        <v>12</v>
      </c>
      <c r="B71" s="51" t="s">
        <v>9</v>
      </c>
      <c r="C71" s="59" t="s">
        <v>43</v>
      </c>
      <c r="D71" s="94"/>
      <c r="E71" s="76">
        <v>6</v>
      </c>
      <c r="F71" s="180">
        <f>H71+J71+L71+N71</f>
        <v>0</v>
      </c>
      <c r="G71" s="182">
        <f>I71+K71+M71+O71</f>
        <v>873.60873000000004</v>
      </c>
      <c r="H71" s="171"/>
      <c r="I71" s="162">
        <f>873608.73/1000</f>
        <v>873.60873000000004</v>
      </c>
      <c r="J71" s="165"/>
      <c r="K71" s="177"/>
      <c r="L71" s="159"/>
      <c r="M71" s="162"/>
      <c r="N71" s="165"/>
      <c r="O71" s="177"/>
      <c r="P71" s="150"/>
    </row>
    <row r="72" spans="1:16" ht="16.5" thickBot="1" x14ac:dyDescent="0.3">
      <c r="A72" s="43" t="s">
        <v>45</v>
      </c>
      <c r="B72" s="52" t="s">
        <v>46</v>
      </c>
      <c r="C72" s="26" t="s">
        <v>43</v>
      </c>
      <c r="D72" s="21"/>
      <c r="E72" s="89">
        <v>6</v>
      </c>
      <c r="F72" s="181"/>
      <c r="G72" s="183"/>
      <c r="H72" s="173"/>
      <c r="I72" s="164"/>
      <c r="J72" s="167"/>
      <c r="K72" s="179"/>
      <c r="L72" s="161"/>
      <c r="M72" s="164"/>
      <c r="N72" s="167"/>
      <c r="O72" s="179"/>
      <c r="P72" s="152"/>
    </row>
    <row r="73" spans="1:16" ht="48" thickBot="1" x14ac:dyDescent="0.3">
      <c r="A73" s="40">
        <v>13</v>
      </c>
      <c r="B73" s="54" t="s">
        <v>16</v>
      </c>
      <c r="C73" s="56" t="s">
        <v>13</v>
      </c>
      <c r="D73" s="20"/>
      <c r="E73" s="72">
        <v>1</v>
      </c>
      <c r="F73" s="66">
        <f>H73+J73+L73+N73</f>
        <v>0</v>
      </c>
      <c r="G73" s="102">
        <f>I73+K73+M73+O73</f>
        <v>-5000</v>
      </c>
      <c r="H73" s="118"/>
      <c r="I73" s="119">
        <f>(-5000000/1000)</f>
        <v>-5000</v>
      </c>
      <c r="J73" s="108"/>
      <c r="K73" s="126"/>
      <c r="L73" s="133"/>
      <c r="M73" s="119"/>
      <c r="N73" s="108"/>
      <c r="O73" s="126"/>
      <c r="P73" s="141"/>
    </row>
    <row r="74" spans="1:16" ht="47.25" x14ac:dyDescent="0.25">
      <c r="A74" s="42">
        <v>14</v>
      </c>
      <c r="B74" s="51" t="s">
        <v>98</v>
      </c>
      <c r="C74" s="59" t="s">
        <v>30</v>
      </c>
      <c r="D74" s="23">
        <f>11.79-5.4</f>
        <v>6.3899999999999988</v>
      </c>
      <c r="E74" s="76"/>
      <c r="F74" s="153">
        <f>H74+J74+L74+N74</f>
        <v>1055625.1192524801</v>
      </c>
      <c r="G74" s="156">
        <f>I74+K74+M74+O74</f>
        <v>0</v>
      </c>
      <c r="H74" s="191">
        <v>1055625.1192524801</v>
      </c>
      <c r="I74" s="162"/>
      <c r="J74" s="186"/>
      <c r="K74" s="177"/>
      <c r="L74" s="159"/>
      <c r="M74" s="162"/>
      <c r="N74" s="186"/>
      <c r="O74" s="177"/>
      <c r="P74" s="184"/>
    </row>
    <row r="75" spans="1:16" ht="48" thickBot="1" x14ac:dyDescent="0.3">
      <c r="A75" s="43" t="s">
        <v>47</v>
      </c>
      <c r="B75" s="52" t="s">
        <v>100</v>
      </c>
      <c r="C75" s="26" t="s">
        <v>30</v>
      </c>
      <c r="D75" s="21">
        <v>6.39</v>
      </c>
      <c r="E75" s="89"/>
      <c r="F75" s="181"/>
      <c r="G75" s="183"/>
      <c r="H75" s="193"/>
      <c r="I75" s="164"/>
      <c r="J75" s="188"/>
      <c r="K75" s="179"/>
      <c r="L75" s="161"/>
      <c r="M75" s="164"/>
      <c r="N75" s="188"/>
      <c r="O75" s="179"/>
      <c r="P75" s="185"/>
    </row>
    <row r="76" spans="1:16" ht="16.5" thickBot="1" x14ac:dyDescent="0.3">
      <c r="A76" s="45"/>
      <c r="B76" s="54" t="s">
        <v>11</v>
      </c>
      <c r="C76" s="55"/>
      <c r="D76" s="20"/>
      <c r="E76" s="71"/>
      <c r="F76" s="64">
        <f>H76+J76+L76+N76</f>
        <v>1937262.6443599998</v>
      </c>
      <c r="G76" s="100">
        <f>I76+K76+M76+O76+P76</f>
        <v>141306.60496</v>
      </c>
      <c r="H76" s="115">
        <f>SUM(H77:H88)</f>
        <v>1937262.6443599998</v>
      </c>
      <c r="I76" s="11">
        <f t="shared" ref="I76:P76" si="2">SUM(I77:I88)</f>
        <v>141306.60496</v>
      </c>
      <c r="J76" s="64">
        <f t="shared" si="2"/>
        <v>0</v>
      </c>
      <c r="K76" s="100">
        <f t="shared" si="2"/>
        <v>0</v>
      </c>
      <c r="L76" s="115">
        <f t="shared" si="2"/>
        <v>0</v>
      </c>
      <c r="M76" s="11">
        <f t="shared" si="2"/>
        <v>0</v>
      </c>
      <c r="N76" s="64">
        <f t="shared" si="2"/>
        <v>0</v>
      </c>
      <c r="O76" s="100">
        <f t="shared" si="2"/>
        <v>0</v>
      </c>
      <c r="P76" s="139">
        <f t="shared" si="2"/>
        <v>0</v>
      </c>
    </row>
    <row r="77" spans="1:16" ht="63" x14ac:dyDescent="0.25">
      <c r="A77" s="42">
        <v>15</v>
      </c>
      <c r="B77" s="51" t="s">
        <v>10</v>
      </c>
      <c r="C77" s="25" t="s">
        <v>110</v>
      </c>
      <c r="D77" s="29" t="s">
        <v>111</v>
      </c>
      <c r="E77" s="30"/>
      <c r="F77" s="153">
        <f>H77+J77+L77+N77</f>
        <v>1910810.0759099999</v>
      </c>
      <c r="G77" s="156">
        <f>I77+K77+M77+O77</f>
        <v>0</v>
      </c>
      <c r="H77" s="191">
        <v>1910810.0759099999</v>
      </c>
      <c r="I77" s="162"/>
      <c r="J77" s="186"/>
      <c r="K77" s="177"/>
      <c r="L77" s="159"/>
      <c r="M77" s="162"/>
      <c r="N77" s="186"/>
      <c r="O77" s="177"/>
      <c r="P77" s="184"/>
    </row>
    <row r="78" spans="1:16" ht="31.5" x14ac:dyDescent="0.25">
      <c r="A78" s="44" t="s">
        <v>156</v>
      </c>
      <c r="B78" s="53" t="s">
        <v>101</v>
      </c>
      <c r="C78" s="60" t="s">
        <v>12</v>
      </c>
      <c r="D78" s="22">
        <v>1</v>
      </c>
      <c r="E78" s="88"/>
      <c r="F78" s="190"/>
      <c r="G78" s="194"/>
      <c r="H78" s="192"/>
      <c r="I78" s="163"/>
      <c r="J78" s="187"/>
      <c r="K78" s="178"/>
      <c r="L78" s="160"/>
      <c r="M78" s="163"/>
      <c r="N78" s="187"/>
      <c r="O78" s="178"/>
      <c r="P78" s="189"/>
    </row>
    <row r="79" spans="1:16" ht="32.25" thickBot="1" x14ac:dyDescent="0.3">
      <c r="A79" s="43" t="s">
        <v>157</v>
      </c>
      <c r="B79" s="52" t="s">
        <v>102</v>
      </c>
      <c r="C79" s="26" t="s">
        <v>30</v>
      </c>
      <c r="D79" s="21">
        <v>16</v>
      </c>
      <c r="E79" s="89"/>
      <c r="F79" s="181"/>
      <c r="G79" s="183"/>
      <c r="H79" s="193"/>
      <c r="I79" s="164"/>
      <c r="J79" s="188"/>
      <c r="K79" s="179"/>
      <c r="L79" s="161"/>
      <c r="M79" s="164"/>
      <c r="N79" s="188"/>
      <c r="O79" s="179"/>
      <c r="P79" s="185"/>
    </row>
    <row r="80" spans="1:16" ht="63.75" thickBot="1" x14ac:dyDescent="0.3">
      <c r="A80" s="40">
        <v>16</v>
      </c>
      <c r="B80" s="54" t="s">
        <v>19</v>
      </c>
      <c r="C80" s="56" t="s">
        <v>14</v>
      </c>
      <c r="D80" s="24">
        <v>1</v>
      </c>
      <c r="E80" s="72"/>
      <c r="F80" s="64">
        <f>H80+J80+L80+N80</f>
        <v>26452.568449999999</v>
      </c>
      <c r="G80" s="100">
        <f>I80+K80+M80+O80</f>
        <v>0</v>
      </c>
      <c r="H80" s="120">
        <v>26452.568449999999</v>
      </c>
      <c r="I80" s="8"/>
      <c r="J80" s="109"/>
      <c r="K80" s="127"/>
      <c r="L80" s="134"/>
      <c r="M80" s="10"/>
      <c r="N80" s="109"/>
      <c r="O80" s="127"/>
      <c r="P80" s="142"/>
    </row>
    <row r="81" spans="1:16" s="19" customFormat="1" ht="31.5" x14ac:dyDescent="0.25">
      <c r="A81" s="42">
        <v>17</v>
      </c>
      <c r="B81" s="51" t="s">
        <v>150</v>
      </c>
      <c r="C81" s="59" t="s">
        <v>30</v>
      </c>
      <c r="D81" s="94"/>
      <c r="E81" s="30">
        <f>E82+E83</f>
        <v>47.483000000000004</v>
      </c>
      <c r="F81" s="153">
        <f>H81+J81+L81+N81</f>
        <v>0</v>
      </c>
      <c r="G81" s="156">
        <f>I81+K81+M81+O81</f>
        <v>39369.184789999999</v>
      </c>
      <c r="H81" s="159"/>
      <c r="I81" s="162">
        <f>39369184.79/1000</f>
        <v>39369.184789999999</v>
      </c>
      <c r="J81" s="165"/>
      <c r="K81" s="168"/>
      <c r="L81" s="171"/>
      <c r="M81" s="174"/>
      <c r="N81" s="165"/>
      <c r="O81" s="168"/>
      <c r="P81" s="150"/>
    </row>
    <row r="82" spans="1:16" s="19" customFormat="1" x14ac:dyDescent="0.25">
      <c r="A82" s="44" t="s">
        <v>158</v>
      </c>
      <c r="B82" s="53" t="s">
        <v>151</v>
      </c>
      <c r="C82" s="60" t="s">
        <v>30</v>
      </c>
      <c r="D82" s="22"/>
      <c r="E82" s="88">
        <v>44.152000000000001</v>
      </c>
      <c r="F82" s="154"/>
      <c r="G82" s="157"/>
      <c r="H82" s="160"/>
      <c r="I82" s="163"/>
      <c r="J82" s="166"/>
      <c r="K82" s="169"/>
      <c r="L82" s="172"/>
      <c r="M82" s="175"/>
      <c r="N82" s="166"/>
      <c r="O82" s="169"/>
      <c r="P82" s="151"/>
    </row>
    <row r="83" spans="1:16" s="19" customFormat="1" ht="16.5" thickBot="1" x14ac:dyDescent="0.3">
      <c r="A83" s="43" t="s">
        <v>168</v>
      </c>
      <c r="B83" s="52" t="s">
        <v>152</v>
      </c>
      <c r="C83" s="26" t="s">
        <v>30</v>
      </c>
      <c r="D83" s="21"/>
      <c r="E83" s="89">
        <v>3.331</v>
      </c>
      <c r="F83" s="155"/>
      <c r="G83" s="158"/>
      <c r="H83" s="161"/>
      <c r="I83" s="164"/>
      <c r="J83" s="167"/>
      <c r="K83" s="170"/>
      <c r="L83" s="173"/>
      <c r="M83" s="176"/>
      <c r="N83" s="167"/>
      <c r="O83" s="170"/>
      <c r="P83" s="152"/>
    </row>
    <row r="84" spans="1:16" s="19" customFormat="1" ht="31.5" x14ac:dyDescent="0.25">
      <c r="A84" s="42">
        <v>18</v>
      </c>
      <c r="B84" s="51" t="s">
        <v>153</v>
      </c>
      <c r="C84" s="59" t="s">
        <v>30</v>
      </c>
      <c r="D84" s="94"/>
      <c r="E84" s="30">
        <v>6.5869999999999997</v>
      </c>
      <c r="F84" s="153">
        <f>H84+J84+L84+N84</f>
        <v>0</v>
      </c>
      <c r="G84" s="156">
        <f>I84+K84+M84+O84</f>
        <v>52805.599549999999</v>
      </c>
      <c r="H84" s="159"/>
      <c r="I84" s="162">
        <f>52805599.55/1000</f>
        <v>52805.599549999999</v>
      </c>
      <c r="J84" s="165"/>
      <c r="K84" s="168"/>
      <c r="L84" s="171"/>
      <c r="M84" s="174"/>
      <c r="N84" s="165"/>
      <c r="O84" s="168"/>
      <c r="P84" s="150"/>
    </row>
    <row r="85" spans="1:16" s="19" customFormat="1" ht="16.5" thickBot="1" x14ac:dyDescent="0.3">
      <c r="A85" s="43" t="s">
        <v>159</v>
      </c>
      <c r="B85" s="52" t="s">
        <v>154</v>
      </c>
      <c r="C85" s="26" t="s">
        <v>30</v>
      </c>
      <c r="D85" s="21"/>
      <c r="E85" s="89">
        <v>6.5869999999999997</v>
      </c>
      <c r="F85" s="155"/>
      <c r="G85" s="158"/>
      <c r="H85" s="161"/>
      <c r="I85" s="164"/>
      <c r="J85" s="167"/>
      <c r="K85" s="170"/>
      <c r="L85" s="173"/>
      <c r="M85" s="176"/>
      <c r="N85" s="167"/>
      <c r="O85" s="170"/>
      <c r="P85" s="152"/>
    </row>
    <row r="86" spans="1:16" s="19" customFormat="1" ht="31.5" x14ac:dyDescent="0.25">
      <c r="A86" s="42">
        <v>19</v>
      </c>
      <c r="B86" s="51" t="s">
        <v>155</v>
      </c>
      <c r="C86" s="59" t="s">
        <v>30</v>
      </c>
      <c r="D86" s="94"/>
      <c r="E86" s="30">
        <f>SUM(E87:E88)</f>
        <v>63.741999999999997</v>
      </c>
      <c r="F86" s="153">
        <f>H86+J86+L86+N86</f>
        <v>0</v>
      </c>
      <c r="G86" s="156">
        <f>I86+K86+M86+O86</f>
        <v>49131.820619999999</v>
      </c>
      <c r="H86" s="159"/>
      <c r="I86" s="162">
        <f>49131820.62/1000</f>
        <v>49131.820619999999</v>
      </c>
      <c r="J86" s="165"/>
      <c r="K86" s="168"/>
      <c r="L86" s="171"/>
      <c r="M86" s="174"/>
      <c r="N86" s="165"/>
      <c r="O86" s="168"/>
      <c r="P86" s="150"/>
    </row>
    <row r="87" spans="1:16" s="19" customFormat="1" x14ac:dyDescent="0.25">
      <c r="A87" s="44" t="s">
        <v>160</v>
      </c>
      <c r="B87" s="53" t="s">
        <v>151</v>
      </c>
      <c r="C87" s="60" t="s">
        <v>30</v>
      </c>
      <c r="D87" s="22"/>
      <c r="E87" s="88">
        <v>62.045999999999999</v>
      </c>
      <c r="F87" s="154"/>
      <c r="G87" s="157"/>
      <c r="H87" s="160"/>
      <c r="I87" s="163"/>
      <c r="J87" s="166"/>
      <c r="K87" s="169"/>
      <c r="L87" s="172"/>
      <c r="M87" s="175"/>
      <c r="N87" s="166"/>
      <c r="O87" s="169"/>
      <c r="P87" s="151"/>
    </row>
    <row r="88" spans="1:16" s="19" customFormat="1" ht="16.5" thickBot="1" x14ac:dyDescent="0.3">
      <c r="A88" s="43" t="s">
        <v>161</v>
      </c>
      <c r="B88" s="52" t="s">
        <v>154</v>
      </c>
      <c r="C88" s="26" t="s">
        <v>30</v>
      </c>
      <c r="D88" s="21"/>
      <c r="E88" s="89">
        <v>1.696</v>
      </c>
      <c r="F88" s="155"/>
      <c r="G88" s="158"/>
      <c r="H88" s="161"/>
      <c r="I88" s="164"/>
      <c r="J88" s="167"/>
      <c r="K88" s="170"/>
      <c r="L88" s="173"/>
      <c r="M88" s="176"/>
      <c r="N88" s="167"/>
      <c r="O88" s="170"/>
      <c r="P88" s="152"/>
    </row>
    <row r="89" spans="1:16" ht="142.5" thickBot="1" x14ac:dyDescent="0.3">
      <c r="A89" s="40">
        <v>20</v>
      </c>
      <c r="B89" s="54" t="s">
        <v>112</v>
      </c>
      <c r="C89" s="56"/>
      <c r="D89" s="27" t="s">
        <v>177</v>
      </c>
      <c r="E89" s="28" t="s">
        <v>169</v>
      </c>
      <c r="F89" s="64">
        <f>H89+J89+L89+N89</f>
        <v>597851</v>
      </c>
      <c r="G89" s="100">
        <f>I89+K89+M89+O89</f>
        <v>53481.300060000001</v>
      </c>
      <c r="H89" s="120">
        <v>597851</v>
      </c>
      <c r="I89" s="8">
        <f>53481300.06/1000</f>
        <v>53481.300060000001</v>
      </c>
      <c r="J89" s="110"/>
      <c r="K89" s="128"/>
      <c r="L89" s="120"/>
      <c r="M89" s="8"/>
      <c r="N89" s="110"/>
      <c r="O89" s="128"/>
      <c r="P89" s="143"/>
    </row>
    <row r="90" spans="1:16" s="6" customFormat="1" ht="31.5" x14ac:dyDescent="0.25">
      <c r="A90" s="42">
        <v>21</v>
      </c>
      <c r="B90" s="51" t="s">
        <v>142</v>
      </c>
      <c r="C90" s="59" t="s">
        <v>143</v>
      </c>
      <c r="D90" s="23" t="s">
        <v>143</v>
      </c>
      <c r="E90" s="76" t="s">
        <v>178</v>
      </c>
      <c r="F90" s="67">
        <f>H90+J90+L90+N90</f>
        <v>0</v>
      </c>
      <c r="G90" s="103">
        <f>I90+K90+M90+O90</f>
        <v>398460</v>
      </c>
      <c r="H90" s="121">
        <f t="shared" ref="H90:P90" si="3">SUM(H91:H96)</f>
        <v>0</v>
      </c>
      <c r="I90" s="17">
        <f t="shared" si="3"/>
        <v>0</v>
      </c>
      <c r="J90" s="67">
        <f t="shared" si="3"/>
        <v>0</v>
      </c>
      <c r="K90" s="103">
        <f t="shared" si="3"/>
        <v>0</v>
      </c>
      <c r="L90" s="121">
        <f t="shared" si="3"/>
        <v>0</v>
      </c>
      <c r="M90" s="17">
        <f t="shared" si="3"/>
        <v>0</v>
      </c>
      <c r="N90" s="67">
        <f t="shared" si="3"/>
        <v>0</v>
      </c>
      <c r="O90" s="103">
        <f t="shared" si="3"/>
        <v>398460</v>
      </c>
      <c r="P90" s="144">
        <f t="shared" si="3"/>
        <v>0</v>
      </c>
    </row>
    <row r="91" spans="1:16" ht="31.5" x14ac:dyDescent="0.3">
      <c r="A91" s="44" t="s">
        <v>162</v>
      </c>
      <c r="B91" s="53" t="s">
        <v>144</v>
      </c>
      <c r="C91" s="60" t="s">
        <v>12</v>
      </c>
      <c r="D91" s="95"/>
      <c r="E91" s="78">
        <v>1</v>
      </c>
      <c r="F91" s="68">
        <f t="shared" ref="F91:F96" si="4">H91+J91+L91+N91</f>
        <v>0</v>
      </c>
      <c r="G91" s="104">
        <f t="shared" ref="G91:G96" si="5">I91+K91+M91+O91</f>
        <v>22500</v>
      </c>
      <c r="H91" s="122"/>
      <c r="I91" s="31"/>
      <c r="J91" s="111"/>
      <c r="K91" s="129"/>
      <c r="L91" s="122"/>
      <c r="M91" s="31"/>
      <c r="N91" s="131"/>
      <c r="O91" s="135">
        <f>22500000/1000</f>
        <v>22500</v>
      </c>
      <c r="P91" s="145"/>
    </row>
    <row r="92" spans="1:16" ht="47.25" x14ac:dyDescent="0.3">
      <c r="A92" s="44" t="s">
        <v>163</v>
      </c>
      <c r="B92" s="53" t="s">
        <v>145</v>
      </c>
      <c r="C92" s="60" t="s">
        <v>12</v>
      </c>
      <c r="D92" s="95"/>
      <c r="E92" s="78">
        <v>2</v>
      </c>
      <c r="F92" s="68">
        <f t="shared" si="4"/>
        <v>0</v>
      </c>
      <c r="G92" s="104">
        <f t="shared" si="5"/>
        <v>55840</v>
      </c>
      <c r="H92" s="122"/>
      <c r="I92" s="31"/>
      <c r="J92" s="111"/>
      <c r="K92" s="129"/>
      <c r="L92" s="122"/>
      <c r="M92" s="31"/>
      <c r="N92" s="131"/>
      <c r="O92" s="135">
        <f>(27920000*2)/1000</f>
        <v>55840</v>
      </c>
      <c r="P92" s="145"/>
    </row>
    <row r="93" spans="1:16" ht="47.25" x14ac:dyDescent="0.3">
      <c r="A93" s="44" t="s">
        <v>164</v>
      </c>
      <c r="B93" s="53" t="s">
        <v>146</v>
      </c>
      <c r="C93" s="60" t="s">
        <v>12</v>
      </c>
      <c r="D93" s="95"/>
      <c r="E93" s="78">
        <v>2</v>
      </c>
      <c r="F93" s="68">
        <f t="shared" si="4"/>
        <v>0</v>
      </c>
      <c r="G93" s="104">
        <f t="shared" si="5"/>
        <v>90920</v>
      </c>
      <c r="H93" s="122"/>
      <c r="I93" s="31"/>
      <c r="J93" s="111"/>
      <c r="K93" s="129"/>
      <c r="L93" s="122"/>
      <c r="M93" s="31"/>
      <c r="N93" s="131"/>
      <c r="O93" s="135">
        <f>(45460000+45460000)/1000</f>
        <v>90920</v>
      </c>
      <c r="P93" s="145"/>
    </row>
    <row r="94" spans="1:16" ht="63" x14ac:dyDescent="0.3">
      <c r="A94" s="44" t="s">
        <v>165</v>
      </c>
      <c r="B94" s="53" t="s">
        <v>147</v>
      </c>
      <c r="C94" s="60" t="s">
        <v>12</v>
      </c>
      <c r="D94" s="95"/>
      <c r="E94" s="78">
        <v>1</v>
      </c>
      <c r="F94" s="68">
        <f t="shared" si="4"/>
        <v>0</v>
      </c>
      <c r="G94" s="104">
        <f t="shared" si="5"/>
        <v>39600</v>
      </c>
      <c r="H94" s="122"/>
      <c r="I94" s="31"/>
      <c r="J94" s="111"/>
      <c r="K94" s="129"/>
      <c r="L94" s="122"/>
      <c r="M94" s="31"/>
      <c r="N94" s="131"/>
      <c r="O94" s="135">
        <f>39600000/1000</f>
        <v>39600</v>
      </c>
      <c r="P94" s="145"/>
    </row>
    <row r="95" spans="1:16" ht="63" x14ac:dyDescent="0.3">
      <c r="A95" s="44" t="s">
        <v>166</v>
      </c>
      <c r="B95" s="53" t="s">
        <v>148</v>
      </c>
      <c r="C95" s="60" t="s">
        <v>12</v>
      </c>
      <c r="D95" s="95"/>
      <c r="E95" s="78">
        <v>3</v>
      </c>
      <c r="F95" s="68">
        <f t="shared" si="4"/>
        <v>0</v>
      </c>
      <c r="G95" s="104">
        <f t="shared" si="5"/>
        <v>72000</v>
      </c>
      <c r="H95" s="122"/>
      <c r="I95" s="31"/>
      <c r="J95" s="111"/>
      <c r="K95" s="129"/>
      <c r="L95" s="122"/>
      <c r="M95" s="31"/>
      <c r="N95" s="131"/>
      <c r="O95" s="135">
        <f>(36000000+36000000)/1000</f>
        <v>72000</v>
      </c>
      <c r="P95" s="145"/>
    </row>
    <row r="96" spans="1:16" ht="32.25" thickBot="1" x14ac:dyDescent="0.35">
      <c r="A96" s="43" t="s">
        <v>167</v>
      </c>
      <c r="B96" s="52" t="s">
        <v>149</v>
      </c>
      <c r="C96" s="26" t="s">
        <v>12</v>
      </c>
      <c r="D96" s="96"/>
      <c r="E96" s="75">
        <v>2</v>
      </c>
      <c r="F96" s="69">
        <f t="shared" si="4"/>
        <v>0</v>
      </c>
      <c r="G96" s="105">
        <f t="shared" si="5"/>
        <v>117600</v>
      </c>
      <c r="H96" s="123"/>
      <c r="I96" s="18"/>
      <c r="J96" s="112"/>
      <c r="K96" s="130"/>
      <c r="L96" s="123"/>
      <c r="M96" s="18"/>
      <c r="N96" s="132"/>
      <c r="O96" s="136">
        <f>(58800000*2)/1000</f>
        <v>117600</v>
      </c>
      <c r="P96" s="146"/>
    </row>
    <row r="97" spans="1:16" x14ac:dyDescent="0.25">
      <c r="A97" s="14"/>
      <c r="B97" s="13"/>
      <c r="C97" s="14"/>
      <c r="D97" s="14"/>
      <c r="E97" s="14"/>
      <c r="F97" s="15"/>
      <c r="G97" s="15"/>
      <c r="H97" s="16"/>
      <c r="I97" s="16"/>
      <c r="J97" s="16"/>
      <c r="K97" s="16"/>
      <c r="L97" s="16"/>
      <c r="M97" s="16"/>
      <c r="N97" s="16"/>
      <c r="O97" s="16"/>
      <c r="P97" s="16"/>
    </row>
  </sheetData>
  <mergeCells count="199">
    <mergeCell ref="P41:P47"/>
    <mergeCell ref="P48:P53"/>
    <mergeCell ref="J54:J55"/>
    <mergeCell ref="N54:N55"/>
    <mergeCell ref="P54:P55"/>
    <mergeCell ref="J56:J63"/>
    <mergeCell ref="N56:N63"/>
    <mergeCell ref="P56:P63"/>
    <mergeCell ref="J64:J70"/>
    <mergeCell ref="N64:N70"/>
    <mergeCell ref="P64:P70"/>
    <mergeCell ref="O41:O47"/>
    <mergeCell ref="K48:K53"/>
    <mergeCell ref="L48:L53"/>
    <mergeCell ref="M48:M53"/>
    <mergeCell ref="J41:J47"/>
    <mergeCell ref="N41:N47"/>
    <mergeCell ref="O48:O53"/>
    <mergeCell ref="O54:O55"/>
    <mergeCell ref="O56:O63"/>
    <mergeCell ref="K64:K70"/>
    <mergeCell ref="L64:L70"/>
    <mergeCell ref="M64:M70"/>
    <mergeCell ref="O64:O70"/>
    <mergeCell ref="P27:P31"/>
    <mergeCell ref="J32:J36"/>
    <mergeCell ref="N32:N36"/>
    <mergeCell ref="P32:P36"/>
    <mergeCell ref="J37:J40"/>
    <mergeCell ref="N37:N40"/>
    <mergeCell ref="P37:P40"/>
    <mergeCell ref="J18:J19"/>
    <mergeCell ref="N18:N19"/>
    <mergeCell ref="P18:P19"/>
    <mergeCell ref="J20:J22"/>
    <mergeCell ref="N20:N22"/>
    <mergeCell ref="P20:P22"/>
    <mergeCell ref="J23:J26"/>
    <mergeCell ref="N23:N26"/>
    <mergeCell ref="P23:P26"/>
    <mergeCell ref="F56:F63"/>
    <mergeCell ref="H56:H63"/>
    <mergeCell ref="F64:F70"/>
    <mergeCell ref="H64:H70"/>
    <mergeCell ref="J48:J53"/>
    <mergeCell ref="N48:N53"/>
    <mergeCell ref="G41:G47"/>
    <mergeCell ref="I41:I47"/>
    <mergeCell ref="K41:K47"/>
    <mergeCell ref="L41:L47"/>
    <mergeCell ref="M41:M47"/>
    <mergeCell ref="F41:F47"/>
    <mergeCell ref="H41:H47"/>
    <mergeCell ref="G54:G55"/>
    <mergeCell ref="I54:I55"/>
    <mergeCell ref="K54:K55"/>
    <mergeCell ref="L54:L55"/>
    <mergeCell ref="M54:M55"/>
    <mergeCell ref="G56:G63"/>
    <mergeCell ref="I56:I63"/>
    <mergeCell ref="K56:K63"/>
    <mergeCell ref="L56:L63"/>
    <mergeCell ref="M56:M63"/>
    <mergeCell ref="H54:H55"/>
    <mergeCell ref="G18:G19"/>
    <mergeCell ref="G48:G53"/>
    <mergeCell ref="I48:I53"/>
    <mergeCell ref="G64:G70"/>
    <mergeCell ref="I64:I70"/>
    <mergeCell ref="G77:G79"/>
    <mergeCell ref="I77:I79"/>
    <mergeCell ref="F18:F19"/>
    <mergeCell ref="H18:H19"/>
    <mergeCell ref="F20:F22"/>
    <mergeCell ref="H20:H22"/>
    <mergeCell ref="F23:F26"/>
    <mergeCell ref="H23:H26"/>
    <mergeCell ref="F27:F31"/>
    <mergeCell ref="H27:H31"/>
    <mergeCell ref="F32:F36"/>
    <mergeCell ref="H32:H36"/>
    <mergeCell ref="G20:G22"/>
    <mergeCell ref="G23:G26"/>
    <mergeCell ref="F37:F40"/>
    <mergeCell ref="H37:H40"/>
    <mergeCell ref="F48:F53"/>
    <mergeCell ref="H48:H53"/>
    <mergeCell ref="F54:F55"/>
    <mergeCell ref="A11:A13"/>
    <mergeCell ref="B11:B13"/>
    <mergeCell ref="C11:C13"/>
    <mergeCell ref="H11:P11"/>
    <mergeCell ref="F11:G12"/>
    <mergeCell ref="H12:I12"/>
    <mergeCell ref="J12:K12"/>
    <mergeCell ref="N12:O12"/>
    <mergeCell ref="P12:P13"/>
    <mergeCell ref="D11:E12"/>
    <mergeCell ref="L12:M12"/>
    <mergeCell ref="I18:I19"/>
    <mergeCell ref="I20:I22"/>
    <mergeCell ref="K18:K19"/>
    <mergeCell ref="L18:L19"/>
    <mergeCell ref="M18:M19"/>
    <mergeCell ref="O18:O19"/>
    <mergeCell ref="O20:O22"/>
    <mergeCell ref="M20:M22"/>
    <mergeCell ref="L20:L22"/>
    <mergeCell ref="K20:K22"/>
    <mergeCell ref="I23:I26"/>
    <mergeCell ref="K23:K26"/>
    <mergeCell ref="L23:L26"/>
    <mergeCell ref="M23:M26"/>
    <mergeCell ref="O23:O26"/>
    <mergeCell ref="G27:G31"/>
    <mergeCell ref="I27:I31"/>
    <mergeCell ref="K27:K31"/>
    <mergeCell ref="L27:L31"/>
    <mergeCell ref="M27:M31"/>
    <mergeCell ref="O27:O31"/>
    <mergeCell ref="J27:J31"/>
    <mergeCell ref="N27:N31"/>
    <mergeCell ref="K74:K75"/>
    <mergeCell ref="L74:L75"/>
    <mergeCell ref="M74:M75"/>
    <mergeCell ref="O74:O75"/>
    <mergeCell ref="J74:J75"/>
    <mergeCell ref="N74:N75"/>
    <mergeCell ref="H74:H75"/>
    <mergeCell ref="I32:I36"/>
    <mergeCell ref="G32:G36"/>
    <mergeCell ref="K32:K36"/>
    <mergeCell ref="L32:L36"/>
    <mergeCell ref="M32:M36"/>
    <mergeCell ref="O32:O36"/>
    <mergeCell ref="G37:G40"/>
    <mergeCell ref="I37:I40"/>
    <mergeCell ref="K37:K40"/>
    <mergeCell ref="L37:L40"/>
    <mergeCell ref="M37:M40"/>
    <mergeCell ref="O37:O40"/>
    <mergeCell ref="P71:P72"/>
    <mergeCell ref="K77:K79"/>
    <mergeCell ref="L77:L79"/>
    <mergeCell ref="M77:M79"/>
    <mergeCell ref="O77:O79"/>
    <mergeCell ref="F71:F72"/>
    <mergeCell ref="H71:H72"/>
    <mergeCell ref="J71:J72"/>
    <mergeCell ref="L71:L72"/>
    <mergeCell ref="N71:N72"/>
    <mergeCell ref="G71:G72"/>
    <mergeCell ref="I71:I72"/>
    <mergeCell ref="K71:K72"/>
    <mergeCell ref="M71:M72"/>
    <mergeCell ref="O71:O72"/>
    <mergeCell ref="P74:P75"/>
    <mergeCell ref="J77:J79"/>
    <mergeCell ref="N77:N79"/>
    <mergeCell ref="P77:P79"/>
    <mergeCell ref="F74:F75"/>
    <mergeCell ref="F77:F79"/>
    <mergeCell ref="H77:H79"/>
    <mergeCell ref="G74:G75"/>
    <mergeCell ref="I74:I75"/>
    <mergeCell ref="O84:O85"/>
    <mergeCell ref="P84:P85"/>
    <mergeCell ref="I81:I83"/>
    <mergeCell ref="H81:H83"/>
    <mergeCell ref="J81:J83"/>
    <mergeCell ref="K81:K83"/>
    <mergeCell ref="L81:L83"/>
    <mergeCell ref="M81:M83"/>
    <mergeCell ref="N81:N83"/>
    <mergeCell ref="O81:O83"/>
    <mergeCell ref="A10:P10"/>
    <mergeCell ref="P86:P88"/>
    <mergeCell ref="F86:F88"/>
    <mergeCell ref="G86:G88"/>
    <mergeCell ref="H86:H88"/>
    <mergeCell ref="I86:I88"/>
    <mergeCell ref="J86:J88"/>
    <mergeCell ref="K86:K88"/>
    <mergeCell ref="L86:L88"/>
    <mergeCell ref="M86:M88"/>
    <mergeCell ref="N86:N88"/>
    <mergeCell ref="O86:O88"/>
    <mergeCell ref="P81:P83"/>
    <mergeCell ref="F81:F83"/>
    <mergeCell ref="G81:G83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</mergeCells>
  <pageMargins left="0.19685039370078741" right="0.19685039370078741" top="0.82677165354330717" bottom="0.47244094488188981" header="0.51181102362204722" footer="0.51181102362204722"/>
  <pageSetup paperSize="9" scale="49" fitToHeight="10" orientation="landscape" r:id="rId1"/>
  <rowBreaks count="3" manualBreakCount="3">
    <brk id="40" max="15" man="1"/>
    <brk id="72" max="15" man="1"/>
    <brk id="7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Наталья</dc:creator>
  <cp:lastModifiedBy>Темиржанова Эльмира</cp:lastModifiedBy>
  <cp:lastPrinted>2022-04-19T04:04:59Z</cp:lastPrinted>
  <dcterms:created xsi:type="dcterms:W3CDTF">2019-10-29T01:57:16Z</dcterms:created>
  <dcterms:modified xsi:type="dcterms:W3CDTF">2022-04-19T07:00:11Z</dcterms:modified>
</cp:coreProperties>
</file>