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ase\УИ\Исполнение ИП (СМИ) за 2022г\О ходе исп ИП за 3кв. 2022 года\"/>
    </mc:Choice>
  </mc:AlternateContent>
  <bookViews>
    <workbookView xWindow="0" yWindow="0" windowWidth="11700" windowHeight="11145"/>
  </bookViews>
  <sheets>
    <sheet name="Отчет на сайт" sheetId="2" r:id="rId1"/>
  </sheets>
  <definedNames>
    <definedName name="_xlnm.Print_Titles" localSheetId="0">'Отчет на сайт'!$11:$13</definedName>
    <definedName name="_xlnm.Print_Area" localSheetId="0">'Отчет на сайт'!$A$1:$P$171</definedName>
  </definedNames>
  <calcPr calcId="152511"/>
</workbook>
</file>

<file path=xl/calcChain.xml><?xml version="1.0" encoding="utf-8"?>
<calcChain xmlns="http://schemas.openxmlformats.org/spreadsheetml/2006/main">
  <c r="F161" i="2" l="1"/>
  <c r="J162" i="2"/>
  <c r="K162" i="2"/>
  <c r="L162" i="2"/>
  <c r="M162" i="2"/>
  <c r="N162" i="2"/>
  <c r="P162" i="2"/>
  <c r="H162" i="2"/>
  <c r="F162" i="2" s="1"/>
  <c r="F169" i="2"/>
  <c r="F168" i="2"/>
  <c r="F167" i="2"/>
  <c r="F166" i="2"/>
  <c r="F165" i="2"/>
  <c r="F164" i="2"/>
  <c r="F163" i="2"/>
  <c r="F118" i="2"/>
  <c r="F160" i="2"/>
  <c r="F159" i="2"/>
  <c r="F155" i="2"/>
  <c r="F135" i="2"/>
  <c r="F129" i="2"/>
  <c r="G128" i="2"/>
  <c r="F128" i="2"/>
  <c r="F119" i="2"/>
  <c r="J118" i="2"/>
  <c r="K118" i="2"/>
  <c r="L118" i="2"/>
  <c r="M118" i="2"/>
  <c r="N118" i="2"/>
  <c r="O118" i="2"/>
  <c r="P118" i="2"/>
  <c r="H118" i="2"/>
  <c r="F116" i="2"/>
  <c r="F115" i="2"/>
  <c r="F114" i="2"/>
  <c r="F113" i="2"/>
  <c r="F111" i="2"/>
  <c r="F104" i="2"/>
  <c r="F96" i="2"/>
  <c r="F94" i="2"/>
  <c r="F88" i="2"/>
  <c r="F61" i="2"/>
  <c r="F57" i="2"/>
  <c r="F39" i="2"/>
  <c r="F28" i="2"/>
  <c r="F24" i="2"/>
  <c r="F20" i="2"/>
  <c r="G18" i="2"/>
  <c r="F18" i="2"/>
  <c r="G20" i="2"/>
  <c r="F23" i="2"/>
  <c r="G24" i="2"/>
  <c r="G57" i="2"/>
  <c r="G88" i="2"/>
  <c r="G116" i="2"/>
  <c r="G104" i="2"/>
  <c r="G96" i="2"/>
  <c r="G94" i="2"/>
  <c r="J17" i="2"/>
  <c r="F17" i="2" s="1"/>
  <c r="K17" i="2"/>
  <c r="L17" i="2"/>
  <c r="M17" i="2"/>
  <c r="N17" i="2"/>
  <c r="O17" i="2"/>
  <c r="P17" i="2"/>
  <c r="H17" i="2"/>
  <c r="M16" i="2"/>
  <c r="F16" i="2" l="1"/>
  <c r="K16" i="2"/>
  <c r="P16" i="2"/>
  <c r="L16" i="2"/>
  <c r="N16" i="2"/>
  <c r="J16" i="2"/>
  <c r="H16" i="2"/>
  <c r="I161" i="2" l="1"/>
  <c r="G161" i="2" s="1"/>
  <c r="I160" i="2"/>
  <c r="G160" i="2" s="1"/>
  <c r="I159" i="2"/>
  <c r="G159" i="2" s="1"/>
  <c r="I115" i="2"/>
  <c r="G115" i="2" s="1"/>
  <c r="I114" i="2"/>
  <c r="G114" i="2" s="1"/>
  <c r="I113" i="2"/>
  <c r="G113" i="2" s="1"/>
  <c r="I111" i="2"/>
  <c r="G111" i="2" s="1"/>
  <c r="I61" i="2"/>
  <c r="G61" i="2" s="1"/>
  <c r="I39" i="2"/>
  <c r="G39" i="2" s="1"/>
  <c r="I28" i="2"/>
  <c r="G28" i="2" s="1"/>
  <c r="I155" i="2"/>
  <c r="G155" i="2" s="1"/>
  <c r="I135" i="2"/>
  <c r="G135" i="2" s="1"/>
  <c r="I129" i="2"/>
  <c r="G129" i="2" s="1"/>
  <c r="I119" i="2"/>
  <c r="G119" i="2" l="1"/>
  <c r="I118" i="2"/>
  <c r="G118" i="2" s="1"/>
  <c r="I169" i="2"/>
  <c r="O168" i="2"/>
  <c r="G168" i="2" s="1"/>
  <c r="O167" i="2"/>
  <c r="G167" i="2" s="1"/>
  <c r="I23" i="2"/>
  <c r="G23" i="2" l="1"/>
  <c r="I17" i="2"/>
  <c r="I162" i="2"/>
  <c r="G169" i="2"/>
  <c r="E155" i="2"/>
  <c r="G17" i="2" l="1"/>
  <c r="I16" i="2"/>
  <c r="O166" i="2"/>
  <c r="G166" i="2" s="1"/>
  <c r="O165" i="2"/>
  <c r="G165" i="2" s="1"/>
  <c r="O164" i="2"/>
  <c r="G164" i="2" s="1"/>
  <c r="O163" i="2"/>
  <c r="G163" i="2" l="1"/>
  <c r="O162" i="2"/>
  <c r="D116" i="2"/>
  <c r="D108" i="2"/>
  <c r="D107" i="2"/>
  <c r="D106" i="2"/>
  <c r="D94" i="2"/>
  <c r="O16" i="2" l="1"/>
  <c r="G162" i="2"/>
  <c r="G16" i="2" s="1"/>
</calcChain>
</file>

<file path=xl/sharedStrings.xml><?xml version="1.0" encoding="utf-8"?>
<sst xmlns="http://schemas.openxmlformats.org/spreadsheetml/2006/main" count="480" uniqueCount="336">
  <si>
    <t>№п/п</t>
  </si>
  <si>
    <t>Наименование мероприятий инвестиционной программы</t>
  </si>
  <si>
    <t>Единица измерений</t>
  </si>
  <si>
    <t>Источник финансирования, тыс.тенге</t>
  </si>
  <si>
    <t>Нерегулируемая (иная) деятельность</t>
  </si>
  <si>
    <t>по г.Алматы</t>
  </si>
  <si>
    <t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РЭС-1</t>
  </si>
  <si>
    <t xml:space="preserve"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РЭС-6 </t>
  </si>
  <si>
    <t>Перевод части нагрузок с существующих ПС-5А, ПС-17А и ПС-132А на вновь построенную ПС110/10 "Отрар"</t>
  </si>
  <si>
    <t>Перевод части нагрузок с существующей ПС №4 на вновь построенную ПС110/10-10КВ "Алатау"</t>
  </si>
  <si>
    <t>Строительство ПС 110/10 кВ «Кокозек» с присоединением к ОРУ-110 кВ ПС 220 кВ «Каскелен» Карасайского района Алматинской области</t>
  </si>
  <si>
    <t>по Алматинской области</t>
  </si>
  <si>
    <t>шт</t>
  </si>
  <si>
    <t>ПСД</t>
  </si>
  <si>
    <t>ПНР</t>
  </si>
  <si>
    <t>Перевод сетей 6 кВ на напряжение 10 кВ на ПС №6А, ПС №3А (ПС №168А). 1-ый этап (Замена оборудования 6/0,4 кВ на 10/0,4 кВ в ТП-6/0,4 кВ, замена существующих КТП-6/0,4 кВ на  КТПН-10/0,4 кВ, замена силового оборудования в существующих ТП-6/0,4 кВ, телемеханика для ТП, КТП, КТПБ)</t>
  </si>
  <si>
    <t>Разработка ПСД "Реконструкция ЛЭП-110кВ №103А/104А с заменой существующего провода на композитный"</t>
  </si>
  <si>
    <t>Реконструкция и новое строительство электрических сетей 10-6-0,4 кВ по РЭС-2, замена перегруженных и отработавших нормативный срок КЛ для повышения надежности электроснабжения</t>
  </si>
  <si>
    <t>Реконструкция и новое строительство электрических сетей 10-6-0,4 кВ по РЭС-4, замена перегруженных и отработавших нормативный срок КЛ для повышения надежности электроснабжения</t>
  </si>
  <si>
    <t>ПНР Строительство ПС 110/10 кВ «Кокозек» с присоединением к ОРУ-110 кВ ПС 220 кВ «Каскелен» Карасайского района Алматинской области</t>
  </si>
  <si>
    <t>комплект</t>
  </si>
  <si>
    <t>4.1.</t>
  </si>
  <si>
    <t>4.2.</t>
  </si>
  <si>
    <t>4.3.</t>
  </si>
  <si>
    <t>5.1.</t>
  </si>
  <si>
    <t>5.2.</t>
  </si>
  <si>
    <t>5.3.</t>
  </si>
  <si>
    <t>км</t>
  </si>
  <si>
    <t>5.4.</t>
  </si>
  <si>
    <t>6.1.</t>
  </si>
  <si>
    <t>6.2.</t>
  </si>
  <si>
    <t>Приобретение  муфт</t>
  </si>
  <si>
    <t>7.1.</t>
  </si>
  <si>
    <t>7.2.</t>
  </si>
  <si>
    <t>8.1.</t>
  </si>
  <si>
    <t>8.2.</t>
  </si>
  <si>
    <t>8.3.</t>
  </si>
  <si>
    <t>8.4.</t>
  </si>
  <si>
    <t>8.5.</t>
  </si>
  <si>
    <t>9.1.</t>
  </si>
  <si>
    <t>12.1.</t>
  </si>
  <si>
    <t xml:space="preserve">Приобретение муфт </t>
  </si>
  <si>
    <t>Увеличение уставного капитала</t>
  </si>
  <si>
    <t>ВСЕГО на 2022 год</t>
  </si>
  <si>
    <t>Реконструкция  ПС 110/10кВ №119А "Новозападная"</t>
  </si>
  <si>
    <t>1.1.</t>
  </si>
  <si>
    <t>Реконструкция ЗРУ-10 кВ I-IV секции с установкой нового оборудования ЗРУ-10 кВ с перезаводкой всех существующих КЛ-10 кВ</t>
  </si>
  <si>
    <t>Реконструкция ПС 220/110/10кВ №7 АХБК</t>
  </si>
  <si>
    <t>2.1.</t>
  </si>
  <si>
    <t xml:space="preserve">Установка нового модульного здания ЗРУ-10кВ ( IVсекции) </t>
  </si>
  <si>
    <t>2.2.</t>
  </si>
  <si>
    <t>Демонтаж старого и строительство нового (с установкой на новом месте БМЗ) ОПУ</t>
  </si>
  <si>
    <t xml:space="preserve">Приобретение и монтаж КЛ-10кВ </t>
  </si>
  <si>
    <t xml:space="preserve">Реконструкция ТП </t>
  </si>
  <si>
    <t>Приобретение и монтаж шкафов ТМ УТМ-64М</t>
  </si>
  <si>
    <t>Приобретение и прокладка КЛ-10кВ взамен существующей КЛ-6кВ</t>
  </si>
  <si>
    <t xml:space="preserve">Приобретение КТПБ и замена ТП на КТПБ </t>
  </si>
  <si>
    <t>6.3.</t>
  </si>
  <si>
    <t>Приобретение оборудования системы телемеханики на ТП</t>
  </si>
  <si>
    <t>Поставка кабеля АСБ-10-3х70 мм2</t>
  </si>
  <si>
    <t>7.3.</t>
  </si>
  <si>
    <t xml:space="preserve">Поставка шкафов ШУЭ </t>
  </si>
  <si>
    <t>Работы по монтажу оборудования КТПН</t>
  </si>
  <si>
    <t xml:space="preserve">Монтажные работы шкафов телемеханики </t>
  </si>
  <si>
    <t xml:space="preserve">Перевод сетей 6 кВ на напряжение 10 кВ на ПС №6А, ПС №3А (ПС №168А). 2-ый этап (Приобретение и прокладка КЛ 10 кВ) </t>
  </si>
  <si>
    <t xml:space="preserve">Замена КЛ-6кВ на 10кВ, протяженность трассы КЛ-10кВ </t>
  </si>
  <si>
    <t>Приобретение трансформаторов для перевода сетей 6 кВ на напряжение 10 кВ на ПС №6А, ПС №3А (ПС №168А) в рамках проекта  Перевод сетей 6 кВ на напряжение 10 кВ на ПС №6А, ПС №3А (ПС №168А). 1-ый этап</t>
  </si>
  <si>
    <t xml:space="preserve">Трансформатор распределительный трехфазный двухобмоточный масляный модели ТМ-100/6(10)/0,4 кВ </t>
  </si>
  <si>
    <t>Трансформатор распределительный трехфазный двухобмоточный масляный модели ТМ-160/6(10)/0,4 кВ</t>
  </si>
  <si>
    <t xml:space="preserve">Трансформатор распределительный трехфазный двухобмоточный масляный модели ТМ-250/6(10)/0,4 кВ </t>
  </si>
  <si>
    <t>Трансформатор распределительный трехфазный двухобмоточный масляный модели ТМ-400/6(10)/0,4 кВ</t>
  </si>
  <si>
    <t>Трансформатор распределительный трехфазный двухобмоточный масляный модели ТМ-630/6(10)/0,4 кВ</t>
  </si>
  <si>
    <t>Трансформатор трехфазный сухой с литой изоляцией модели ТСЛ-630/6/10-0,4 кВ</t>
  </si>
  <si>
    <t>Трансформатор трехфазный сухой с литой изоляцией модели ТСЛ-1000/6/10-0,4 кВ</t>
  </si>
  <si>
    <t>Реконструкция диспетчерского центра ОДС, Манаса 24</t>
  </si>
  <si>
    <t>10.1.</t>
  </si>
  <si>
    <t>Приобретение, монтаж, пусконаладочные работы подсистемы отображения информации (видеостенная панель  108 элементов)</t>
  </si>
  <si>
    <t>Приобретение и установка коммутационного оборудования</t>
  </si>
  <si>
    <t>Приобретение и установка электрооборудования</t>
  </si>
  <si>
    <t>Приобретение и установка системы вентиляции и кондиционирования</t>
  </si>
  <si>
    <t>Монтажные и пусконаладочные работы системы вентиляции и кондиционирования.</t>
  </si>
  <si>
    <t>Автоматизированное рабочее место</t>
  </si>
  <si>
    <t>11.1.</t>
  </si>
  <si>
    <t>Приобретение кабельно-проводниковой продукции для перевода перевод ВЛ-220 кВ в КЛ-220кВ</t>
  </si>
  <si>
    <t>Строительство ОРУ-110кВ и установка трансформаторов 2*63МВА</t>
  </si>
  <si>
    <t>Приобретение кабельно-проводниковой продукции и строительство ВЛ -110кВ</t>
  </si>
  <si>
    <t>км
шт</t>
  </si>
  <si>
    <t>6,57
21</t>
  </si>
  <si>
    <t>3,51
17</t>
  </si>
  <si>
    <t>204
263
1,947</t>
  </si>
  <si>
    <t xml:space="preserve">км </t>
  </si>
  <si>
    <t>услуга</t>
  </si>
  <si>
    <t>Приобретение РУ-0,4 кВ</t>
  </si>
  <si>
    <t>Приобретение РУ-10 кВ</t>
  </si>
  <si>
    <t>Приобретение шкафа серии КМ-1КФ-КЕМ/kz</t>
  </si>
  <si>
    <t>Приобретение камеры линейной КСО-292</t>
  </si>
  <si>
    <t xml:space="preserve">Приобретение Здания блочно-модульного типа БМЗ из сэндвич панелей </t>
  </si>
  <si>
    <t>Приобретение Цельнометаллического блока контейнера габаритами (ВхШхГ мм=2440х2000х3700).</t>
  </si>
  <si>
    <t>11.2.</t>
  </si>
  <si>
    <t>11.3.</t>
  </si>
  <si>
    <t>11.4.</t>
  </si>
  <si>
    <t>11.5.</t>
  </si>
  <si>
    <t>11.6.</t>
  </si>
  <si>
    <t>Инвестиционная программа на 2022 год</t>
  </si>
  <si>
    <t>план</t>
  </si>
  <si>
    <t>факт</t>
  </si>
  <si>
    <t>Количество в натуральных показателях</t>
  </si>
  <si>
    <t>Сумма инвестиционной программы (проекты), тыс.тенге (без НДС)</t>
  </si>
  <si>
    <t>Собственные средства</t>
  </si>
  <si>
    <t>Заемные средства</t>
  </si>
  <si>
    <t>Бюджетные средства</t>
  </si>
  <si>
    <t xml:space="preserve">Приобретение  муфт </t>
  </si>
  <si>
    <t>Приобретение кабеля силового 10 кВ AL/XLPE/PE enhanced Smart OM</t>
  </si>
  <si>
    <t>Приобретение устройства Телемеханики Sigmeco для РП</t>
  </si>
  <si>
    <t>Приобретение устройства Телемеханики Sigmeco для ТП</t>
  </si>
  <si>
    <t>Приобретение основных средств и нематериальных активов</t>
  </si>
  <si>
    <t>Автомобиль грузовой, дизельный, фургон, грузоподъемность не более 5</t>
  </si>
  <si>
    <t>Автомобиль карьерный самосвал, грузоподъемность более 10 т, но не более 400 т, способ разгрузки задний</t>
  </si>
  <si>
    <t>Автомобиль специализированный, кран-манипулятор, грузоподъемность более 1 т, но не более 10 т</t>
  </si>
  <si>
    <t>Автомобиль специализированный, автогидроподъемник, высота стрелы более 17 м, но не более 30 м, конструкция стрелы локтевая (коленчатая)</t>
  </si>
  <si>
    <t>Автомобиль специализированный, автогидроподъемник, высота стрелы более 17 м, но не более 30 м, конструкция стрелы рычажно-телескопическая</t>
  </si>
  <si>
    <t>Автомобиль специализированный, автокран, грузоподъемность не менее 8 т, но не более 40 т</t>
  </si>
  <si>
    <t>Реконструкция электрических сетей 10/0,4кВ РЭС "Отеген батыр"</t>
  </si>
  <si>
    <t xml:space="preserve">Приобретение провода марки СИПн-3 </t>
  </si>
  <si>
    <t>Приобретение провода марки СИПн-5</t>
  </si>
  <si>
    <t>Реконструкция электрических сетей 6-10/0,4кВ Карасайского РЭС</t>
  </si>
  <si>
    <t>Приобретение провода марки СИПн-5 4х120</t>
  </si>
  <si>
    <t>Реконструкция электрических сетей 6-10/0,4кВ Талгарского РЭС</t>
  </si>
  <si>
    <t>18.1.</t>
  </si>
  <si>
    <t>Информация субъекта естественной монополии</t>
  </si>
  <si>
    <t>АО "Алатау Жарық Компаниясы"</t>
  </si>
  <si>
    <t>(наименование субъекта)</t>
  </si>
  <si>
    <t>передача и распределение электрической энергии</t>
  </si>
  <si>
    <t>(вид деятельности)</t>
  </si>
  <si>
    <t>Информация о реализации инвестиционной программы (проекта) в разрезе источников финансирования, тыс. тенге</t>
  </si>
  <si>
    <t>Работа - 38
Комплект -165
Штук - 976</t>
  </si>
  <si>
    <t>Проведение комплексной вневедомственной экспертизы по рабочему проекту "Реконструкция ПС-220/110/10 кВ №7А "АХБК"</t>
  </si>
  <si>
    <t>экспертиза</t>
  </si>
  <si>
    <t>Аккумуляторная батарея Maraton</t>
  </si>
  <si>
    <t>6.4.</t>
  </si>
  <si>
    <t>8.6.</t>
  </si>
  <si>
    <t>9.2.</t>
  </si>
  <si>
    <t>9.3.</t>
  </si>
  <si>
    <t>9.4.</t>
  </si>
  <si>
    <t>9.5.</t>
  </si>
  <si>
    <t>11.7.</t>
  </si>
  <si>
    <t>12.2.</t>
  </si>
  <si>
    <t>12.3.</t>
  </si>
  <si>
    <t>12.4.</t>
  </si>
  <si>
    <t>12.5.</t>
  </si>
  <si>
    <t>12.6.</t>
  </si>
  <si>
    <t>13.1.</t>
  </si>
  <si>
    <t>18.2.</t>
  </si>
  <si>
    <t>20.1.</t>
  </si>
  <si>
    <t>20.2.</t>
  </si>
  <si>
    <t>23.1.</t>
  </si>
  <si>
    <t>23.2.</t>
  </si>
  <si>
    <t>6.7.</t>
  </si>
  <si>
    <t xml:space="preserve">Приобретение и монтаж шкафа учета электроэнергии марки ШУЭ-11-1Н-NT-08 -1 шт.                                                   </t>
  </si>
  <si>
    <t>Приобретение Кабеля силового 10кВ, марки AXLJ-LT-F6/10(12)кВ - 3,514 км.</t>
  </si>
  <si>
    <t>Приобретение Здания ДГР  - 1 к-т</t>
  </si>
  <si>
    <t xml:space="preserve">
73</t>
  </si>
  <si>
    <t>Sigmeco для ТП - 10 компл.</t>
  </si>
  <si>
    <t>18.3.</t>
  </si>
  <si>
    <t xml:space="preserve">Работа 
Комплект 
Штук </t>
  </si>
  <si>
    <t xml:space="preserve">Комплект 
Штук </t>
  </si>
  <si>
    <t>Комплект - 34
Штук - 11</t>
  </si>
  <si>
    <t>8.7.</t>
  </si>
  <si>
    <t>8.8.</t>
  </si>
  <si>
    <r>
      <t xml:space="preserve">Капитальный ремонт распределительных сетей и оборудования: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ремонт оборудования ПС-35 кВ и выше, ремонт ЛЭП -35 кВ и выше, ремонт ВЛ-6-10 кВ, ремонт ВЛ-0,4кВ, ремонт КЛ-10 кВ, ремонт КЛ-0,4 кВ, ремонт оборудования ТП, ремонт средств связи, ремонт релейной защиты и автоматики, замена электроизмерительных приборов, ремонт оргтехники.</t>
    </r>
  </si>
  <si>
    <t xml:space="preserve">  </t>
  </si>
  <si>
    <t>о ходе исполнения субъектом инвестиционной программы за 3 квартал 2022 года</t>
  </si>
  <si>
    <t>Развитие Шелекского энергоузла</t>
  </si>
  <si>
    <t>Реконструкция и новое строительство электрических сетей 6-10 кВ по РЭС-1, РЭС-2, РЭС-4, РЭС-5, РЭС-6, РЭС-7 замена перегруженных и отработавших нормативный срок КЛ для повышения надежности электроснабжения</t>
  </si>
  <si>
    <t>Разработка ПСД "Перевод ПС-35/10кВ №133А "Орбита" в РП-10кВ совмещенный с ТП-10/0,4кВ</t>
  </si>
  <si>
    <t>Землеустроительные и земельно-кадастровые работы "Изготовление землеустроительных проектов земельных участков под ПС 220/110/10кВ "Кокпек" Енбекшиказахского района Алматинской области, под ПС 110/35/10кВ "Саты" и под прирезку к ПС №77и "Жаланаш" Кегенского района Алматинской области</t>
  </si>
  <si>
    <t>21.1.</t>
  </si>
  <si>
    <t>21.2.</t>
  </si>
  <si>
    <t>Приобретение и монтаж Ящики управления Я 5111-4274УХЛ4 с автоматическими выключателями на каждый фидер, количество фидеров - 1, номинальный ток 160 А, предел регулирования тока теплового реле от 136 А до 160 А ГОСТ 30011.1-2012</t>
  </si>
  <si>
    <t>Приобретение и монтаж наТП-2070. 1) РУ-10 кВ из пяти камер KСО-3М с выключателем нагрузки ВНА-630/10 из них две с выключателями EATON (4Н-630 -2шт; 3Н-630 -3шт.). В соответствии с опросным листом . 2) РУ-0,4 из пяти панелей ЩО-70 в составе: 2 панели ввода с автоматическими выключателями 2х1600А; 2 линейные панели с рубильниками с автоматическими выключателями 4х250 А; 4х400А, измерительным преобразователем ЭНИП; 1 секционная панель с рубильником  1х1600А. 3) шкаф ШП2. В комплект поставки не входит: силовой трансформатор и шкаф ТМ, шкаф АСКУЭ.</t>
  </si>
  <si>
    <t xml:space="preserve">Приобретение и монтаж на ТП-2362. 1) РУ-10 кВ из четырех камер ОТАН-KСО-3М с выключателем нагрузки ВНАП-630/10 из них одна с выключателем EATON (4Н-630 -1шт; 3Н-630 -2шт; 14-630 -1шт.). В соответствии с опросным листом. 2) РУ-0,4 из трех панелей ЩО-70, с рубильниками и автоматическими выключателями 1х1600А, 4х250А, 4х400А измерительным преобразователем ЭНИП. 3)шкаф ШП1. В комплект поставки не входит: силовой трансформатор и шкаф ТМ шкаф АСКУЭ. 
</t>
  </si>
  <si>
    <t>Приобретение и монтаж на ТП-2181. 1) РУ-10 кВ из семи камер KСО-3М с выключателем нагрузки ВНАП-630/10 из них две с выключателем EATON (4Н-630 -2шт; 3Н-630 -4шт; 13-630 -1шт.). В соответствии с опросным листом. 2) РУ-0,4 из девяти панелей ЩО-70 в составе: 2 панели ввода с автоматическими выключателями 2х1600А, измерительные преобразователи ЭНИП; 6 линейных панелей рубильниками и автоматическими выключателями 4х1000А; 12х250А; 4х400А; 3) 1 секционная панель с рубильником 1х1000А; 4) шкаф ШП2. В комплект поставки не входит: силовой трансформатор и шкаф ТМ, шкаф АСКУЭ.</t>
  </si>
  <si>
    <t>ППриобретение и монтаж на ТП-2044. 1) РУ-10 кВ из шести камер KСО-3М с выключателем нагрузки ВНА-630/10 из них одна с выключателем EATON (4Н-630 -1шт; 3Н-630 -4шт; 14-630 -1шт.). В соответствии с опросным листом. 2) РУ-0,4 из трех панелей ЩО-70 с рубильниками и автоматическими выключателями 1х630А, 2х250А, 8х100А измерительным преобразователем ЭНИП. 3) шкаф ШП1. В комплект поставки не входит: силовой трансформатор и шкаф ТМ, шкаф АСКУЭ.</t>
  </si>
  <si>
    <t xml:space="preserve">Приобретение и монтаж на ТП-2056. 1) РУ-10 кВ из пяти камер KСО-3М с выключателем нагрузки ВНА-630/10 из них две с выключателями EATON (4Н-630 -2шт; 3Н-630 -3шт.). В соответствии с опросным листом. 2) РУ-0,4 из 4-х панелей ЩО-70 в составе: 2 панели ввода с автоматическими выключателями 1х1000А, 1х 630А, измерительным преобразователем ЭНИП; 2 линейные панели с рубильниками и предохранителями 4х250 А; 4х400А. 3) шкаф ШП2. В комплект поставки не входит: силовой трансформатор и шкаф ТМ, шкаф АСКУЭ.
</t>
  </si>
  <si>
    <t>м</t>
  </si>
  <si>
    <t>Приобретение и монтаж на ТП-4469. КТПБ-630кВА 10/0,4кВ, с кабельным вводом и кабельным выводом. В том числе: 1) Здание блочно-модульного типа БМЗ из сэндвич панелей (В-Ш-Гмм 3250-2800-4300). В соответствии с опросным листом. 2) РУ-10кв из трех камерKСО-3М с выключателем нагрузки ВНАП-630/10 из них одна с выключателем EATON (4Н-630-1шт; 3Н-630-3шт). В соответствии с опросным листом. 3) РУ-0,4кВ из 4-х панелей серии ЩО-70 в составе: панель ввода с рубильником и автоматическим выключателем 1х1000А, измерительный преобразователь ЭНИП; 3 линейные панели с рубильниками и автоматическими выключателями 6х250А, 6х400А. 4) шкаф ШП 1. В соответствии с опросным листом. В комплект поставки не входит: силовой трансформатор и шкаф ТМ, шкаф АСКУЭ.</t>
  </si>
  <si>
    <t>Приобретение и монтаж на ТП-4592. КТПБ-400кВА 10/0,4кВ, с воздушным вводом и кабельным выводом. В том числе: 1) Здание блочно-модульного типа БМЗ из сэндвич панелей (В-Ш-Гмм 3250-2800-4300). В соответствии с опросным листом. 2) РУ-10кв из трех камер KСО-3М с выключателем нагрузки ВНАП-630/10 из них одна с выключателем EATON (4Н-630-1шт; 3Н-630-2шт). В соответствии с опросным листом. 3) РУ-0,4кВ из 4-х панелей серии ЩО-70 в составе: панель ввода с рубильником и автоматическим выключателем 1х630А, измерительный преобразователь ЭНИП; 3 линейные панели с рубильниками и автоматическими выключателями 6х250А, 6х400А. 4) шкаф ШП1. В соответствии с опросным листом. В комплект поставки не входит: силовой трансформатор и шкаф ТМ, шкаф АСКУЭ.</t>
  </si>
  <si>
    <t>Приобретение и монтаж на ТП-4558. КТПБ-400кВА 10/0,4кВ, с кабельным вводом и кабельным выводом. В том числе: 1) Здание блочно-модульного типа БМЗ из сэндвич панелей (В-Ш-Гмм 3250-2600-4300). В соответствии с опросным листом. 2) РУ-10кв из трех камер KСО-3М с выключателем нагрузки ВНАП-630/10 из них одна с выключателем EATON (4Н-630-1шт; 3Н-630-2шт). В соответствии с опросным листом. 3) РУ-0,4кВ из 3-х панелей серии ЩО-70 в составе: панель ввода с рубильником и автоматическим выключателем 1х630А, измерительный преобразователь ЭНИП; 2 линейные панели с рубильниками и предохранителями 4х250А, 4х400А. 4) шкаф ШП1. В соответствии с опросным листом. В комплект поставки не входит: силовой трансформатор и шкаф ТМ, шкаф АСКУЭ.</t>
  </si>
  <si>
    <t>Приобретение и монтаж на ТП-4474 замене на ТП-4361. КТПБ-400кВА 10/0,4кВ, с воздушным вводом и кабельным выводом. В том числе: 1) Здание блочно-модульного типа БМЗ из сэндвич панелей (В-Ш-Гмм 3250-2600-4300). В соответствии с опросным листом. 2) РУ-10кв из трех камер KСО-3М с выключателем нагрузки ВНАП-630/10 из них одна с выключателем EATON (4Н-630-1шт; 3Н-630-2шт). В соответствии с опросным листом. 3) РУ-0,4кВ из 3-х панелей серии ЩО-70 в составе: панель ввода с рубильником и автоматическим выключателем 1х1000А, измерительный преобразователь ЭНИП; 2 линейные панели с рубильниками и предохранителями 4х250А, 4х400А. 4) шкаф ШП 1.
В комплект поставки не входит: силовой трансформатор и шкаф ТМ, шкаф АСКУЭ.</t>
  </si>
  <si>
    <t>Приобретение и монтаж на ТП-4475. КТПБ-400кВА 10/0,4кВ, с воздушным вводом и кабельным выводом. В том числе: 1) Здание блочно-модульного типа БМЗ из сэндвич панелей (В-Ш-Гмм 3250-2600-4300). В соответствии с опросным листом. 2) РУ-10 кв из трех камер KСО-3М с выключателем нагрузки ВНАП-630/10 из них одна с выключателем EATON (4Н-630-1шт; 3Н-630-2шт). В соответствии с опросным листом. 3) РУ-0,4кВ из 3-х панелей серии ЩО-70 в составе: панель ввода с рубильником и автоматическим выключателем 1х630А, измерительный преобразователь ЭНИП; 2 линейные панели с рубильниками и предохранителями 4х250А, 4х400А. 4) шкаф ШП1.. В соответствии с опросным листом. В комплект поставки не входит: силовой трансформатор и шкаф ТМ, шкаф АСКУЭ.</t>
  </si>
  <si>
    <t>Приобретение и монтаж на ТП-4573. РУ-10кВ из пяти камер KСО-3М с выключателем нагрузки ВНА-630/10 из них одна с выключателем EATON (4Н-630-1шт; 3Н-630-4 шт.). В соответствии с опросным листом. В соответствии с опросным листом. В комплект поставки не входит: силовой трансформатор и шкаф ТМ, шкаф АСКУЭ.</t>
  </si>
  <si>
    <t>Приобретение и монтаж на ТП-4480. 1) РУ-10кВ из 3-х камер KСО-3М с выключателем нагрузки ВНАП-630/10 из них одна с выключателем EATON (4Н-630-1шт; 3Н-630-2шт). В соответствии с опросным листом. 2) РУ-0,4кВ из 4-х панелей серии ЩО-70 в составе: панель ввода с рубильником и автоматическим выключателем 1х1000А, измерительный преобразователь ЭНИП; 3 линейные панели с рубильниками и автоматическими выключателями 6х250А, 6х400А. 3) шкаф ШП1. В соответствии с опросным листом. В комплект поставки не входит: силовой трансформатор и шкаф ТМ, шкаф АСКУЭ.</t>
  </si>
  <si>
    <t>Приобретение и монтаж на ТП-4445. КТПБ-400кВА 10/0,4кВ, с кабельным вводом и кабельным выводом. В том числе: 1) Здание блочно-модульного типа БМЗ из сэндвич панелей (В-Ш-Гмм 3250-4850-4300). В соответствии с опросным листом. 2) РУ-10кв из трех камер KСО-3М с выключателем нагрузки ВНАП-630/10 из них одна с выключателем EATON (4Н-630-1шт; 3Н-630-2шт). В соответствии с опросным листом. 3) РУ-0,4кВ из 5-ти панелей серии ЩО-70 в составе: панель ввода с рубильником и автоматическим выключателем 1х1000А, измерительный преобразователь ЭНИП; 4 линейные панели с рубильниками и предохранителями 8х250А, 8х400А. 4) шкаф ШП1. В комплект поставки не входит: силовой трансформатор и шкаф ТМ, шкаф АСКУЭ.</t>
  </si>
  <si>
    <t>Приобретение и монтаж на ТП-4546. КТПБ-400кВА 10/0,4кВ, с кабельным вводом и кабельным выводом. В том числе: 1) Здание блочно-модульного типа БМЗ из сэндвич панелей (В-Ш-Гмм 3250-2800-4300). В соответствии с опросным листом. 
2) РУ-10кв из трех камер KСО-3М с выключателем нагрузки ВНАП-630/10 из них одна с выключателем EATON (4Н-630-1шт; 3Н-630-2шт). В соответствии с опросным листом. 3) РУ-0,4кВ из 4-х панелей серии ЩО-70 в составе: панель ввода с рубильником и автоматическим выключателем 1х630А, измерительный преобразователь ЭНИП; 3 линейные панели с рубильниками и автоматическими выключателями 6х250А, 6х400А. 4) шкаф ШП1. В соответствии с опросным листом. В комплект поставки не входит: силовой трансформатор и шкаф ТМ, шкаф АСКУЭ.</t>
  </si>
  <si>
    <t>Приобретение и монтаж на ТП-4307. КТПБ-400кВА-10/0,4кВ, с воздушным вводом и кабельным выводом. В том числе: 1) Здание блочно-модульного типа БМЗ из сэндвич панелей (В-Ш-Гмм 3250-2600-4300). В соответствии с опросным листом.2) РУ-10кв из трех камер KСО-3М с выключателем нагрузки ВНАП-630/10 из них одна с выключателем EATON (4Н-630-1шт; 3Н-630-2шт). В соответствии с опросным листом 07/361201/2019/12-8-ЭС-ОЛ. 3) РУ-0,4кВ из 3-х панелей серии ЩО-70 в составе: панель ввода с рубильником и автоматическим выключателем 1х630А, измерительный преобразователь ЭНИП; 2 линейные панели с рубильниками и предохранителями 4х250А, 4х400А. 4) шкаф ШП1. В комплект поставки не входит: силовой трансформатор и шкаф ТМ, шкаф АСКУЭ.</t>
  </si>
  <si>
    <t>Приобретение и монтаж на ТП-4412. 1) РУ-10кВ из 3-х камер KСО-3М с выключателем нагрузки ВНАП-630/10 из них одна с выключателем EATON (4Н-630-1шт; 3Н-630-2шт). В соответствии с опросным листом. 2) РУ-0,4кВ из 4-х панелей серии ЩО-70 в составе: панель ввода с рубильниками, предохранителями и автоматическими выключателями 1х1000А, 4х400А, 10х 250А измерительным преобразователем ЭНИП, а также шинный мост. 3) шкаф ШП1. В соответствии с опросным листом. В комплект поставки не входит: силовой трансформатор и шкаф ТМ, шкаф АСКУЭ.</t>
  </si>
  <si>
    <t>Приобретение и монтаж на ТП-4413. КТПБ-630кВА 10/0,4кВ, с воздушным вводом и кабельным выводом. В том числе: 1) Здание блочно-модульного типа БМЗ из сэндвич панелей (В-Ш-Гмм 3250-2600-4300). В соответствии с опросным листом. 2) РУ-10кв из трех камер КСО-3М с выключателем нагрузки ВНАП-630/10 из них одна с выключателем EATON (4Н-630-1шт; 3Н-630-2шт). В соответствии с опросным листом. 3) РУ-0,4кВ из 3-х панелей серии ЩО-70 в составе: панель ввода с рубильником и автоматическим выключателем 1х1000А, измерительный преобразователь ЭНИП; 2 линейные панели с рубильниками и предохранителями 4х250А, 4х400А. 4) шкаф ШП 1. В комплект поставки не входит: силовой трансформатор и шкаф ТМ, шкаф АСКУЭ.</t>
  </si>
  <si>
    <t>5.6.</t>
  </si>
  <si>
    <t>5.7.</t>
  </si>
  <si>
    <t>5.8.</t>
  </si>
  <si>
    <t>5.9.</t>
  </si>
  <si>
    <t>5.10.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</si>
  <si>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</si>
  <si>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</si>
  <si>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</si>
  <si>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</si>
  <si>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</si>
  <si>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</si>
  <si>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</si>
  <si>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</si>
  <si>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6.17.</t>
  </si>
  <si>
    <t>6.16.</t>
  </si>
  <si>
    <t>Провод соединительный со скрученными медными жилами, с ПВХ изоляцией, чило жил 3 (ПВС 3х1,5 мм2)</t>
  </si>
  <si>
    <t>Провод соединительный со скрученными медными жилами, с ПВХ изоляцией, чило жил 3 (ПВС 3х2,5 мм2)</t>
  </si>
  <si>
    <t>Монтаж трансформатора</t>
  </si>
  <si>
    <t>Монтаж шкафов комплектных распределительных устройств</t>
  </si>
  <si>
    <t>Монтаж ограничителя переапряжений</t>
  </si>
  <si>
    <t>Приобретение провода неизолированного для ВЛЭП из стальных оцинкованных проволок 1 группы и алюминиевых проволок ГОСТ 839-80, марки АС 600/72мм2</t>
  </si>
  <si>
    <t>Подвещивание кабеля на тросе</t>
  </si>
  <si>
    <t>Приобретение и монтаж муфт концевых</t>
  </si>
  <si>
    <t>Монтаж муфт</t>
  </si>
  <si>
    <t>Демонтаж оборудования</t>
  </si>
  <si>
    <t>Монтаж зажимов</t>
  </si>
  <si>
    <t>Приобретение зажимов</t>
  </si>
  <si>
    <t xml:space="preserve">Приобретение и установка вентилятора осевого фланцевого из оцинкованной стали </t>
  </si>
  <si>
    <t>Приобретение и установка электрического конвектора ЭВУБ-1,5, с трморегулятором</t>
  </si>
  <si>
    <t>Приобретение и установка бытового сплит-кондиционера Electrolux EACS-07HAT/N3</t>
  </si>
  <si>
    <t>Приобретение прибора трехфазного учета и измерений SATEC EM133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</si>
  <si>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</si>
  <si>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</si>
  <si>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</si>
  <si>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</si>
  <si>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</si>
  <si>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</si>
  <si>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</si>
  <si>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</si>
  <si>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</si>
  <si>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8.19.</t>
  </si>
  <si>
    <t>8.20.</t>
  </si>
  <si>
    <t>8.21.</t>
  </si>
  <si>
    <t>8.22.</t>
  </si>
  <si>
    <t>8.23.</t>
  </si>
  <si>
    <t>8.24.</t>
  </si>
  <si>
    <t>8.25.</t>
  </si>
  <si>
    <t>8.26.</t>
  </si>
  <si>
    <t>Приобретение ящика зажимов трансформатора ЯЗВ-120</t>
  </si>
  <si>
    <t>Приобретение шкафа распределения переменного тока типа АС-2</t>
  </si>
  <si>
    <t>Приобретение шкафа DS-4</t>
  </si>
  <si>
    <t>Приобретение щита переенного тока с устройством АВР из 4 панелей</t>
  </si>
  <si>
    <t>Приобретение шкаф АСКУЭ, УТМ-64</t>
  </si>
  <si>
    <t xml:space="preserve">Приобртение СИП-3 1х95-20 </t>
  </si>
  <si>
    <t>Приобретение КЛ 10 кВ AL/XLPE/STA/PE Smart OM 3x150/25-10</t>
  </si>
  <si>
    <t>18.5.</t>
  </si>
  <si>
    <t>18.6.</t>
  </si>
  <si>
    <t>Крюк наружного угла</t>
  </si>
  <si>
    <t>Ремешки бандажные</t>
  </si>
  <si>
    <t>Колпачок концевой</t>
  </si>
  <si>
    <t>Предохранитель</t>
  </si>
  <si>
    <t>Траверсы SH188.1R</t>
  </si>
  <si>
    <t>Траверсы SH188.2R</t>
  </si>
  <si>
    <t>Траверсы SH188.3R</t>
  </si>
  <si>
    <t xml:space="preserve">Искровой промежуток </t>
  </si>
  <si>
    <t>Изоляторы композитные натяжные прошушина-проушина</t>
  </si>
  <si>
    <t>Зажими ответвительные</t>
  </si>
  <si>
    <t>Зажимы прокалывающие</t>
  </si>
  <si>
    <t>Изоляторы штыревые</t>
  </si>
  <si>
    <t>Кожух защитный для зажима</t>
  </si>
  <si>
    <t>Звено промежуточное</t>
  </si>
  <si>
    <t>Ограничитель перенапряжения</t>
  </si>
  <si>
    <t>Зажимы анкерные</t>
  </si>
  <si>
    <t>8.18.</t>
  </si>
  <si>
    <t>Работа</t>
  </si>
  <si>
    <t>17.1.</t>
  </si>
  <si>
    <t>18.4.</t>
  </si>
  <si>
    <t>18.7.</t>
  </si>
  <si>
    <t>18.8.</t>
  </si>
  <si>
    <t>20.3.</t>
  </si>
  <si>
    <t>20.5.</t>
  </si>
  <si>
    <t>21.3.</t>
  </si>
  <si>
    <t>21.4.</t>
  </si>
  <si>
    <t>21.5.</t>
  </si>
  <si>
    <t>21.6.</t>
  </si>
  <si>
    <t>21.7.</t>
  </si>
  <si>
    <t>21.8.</t>
  </si>
  <si>
    <t>21.9.</t>
  </si>
  <si>
    <t>21.10.</t>
  </si>
  <si>
    <t>21.11.</t>
  </si>
  <si>
    <t>21.12.</t>
  </si>
  <si>
    <t>21.13.</t>
  </si>
  <si>
    <t>21.14.</t>
  </si>
  <si>
    <t>21.15.</t>
  </si>
  <si>
    <t>21.16.</t>
  </si>
  <si>
    <t>21.17.</t>
  </si>
  <si>
    <t>21.18.</t>
  </si>
  <si>
    <t>21.19.</t>
  </si>
  <si>
    <t>22.1.</t>
  </si>
  <si>
    <t>22.2.</t>
  </si>
  <si>
    <t>25.1.</t>
  </si>
  <si>
    <t>25.2.</t>
  </si>
  <si>
    <t>25.3.</t>
  </si>
  <si>
    <t>25.4.</t>
  </si>
  <si>
    <t>25.5.</t>
  </si>
  <si>
    <t>25.6.</t>
  </si>
  <si>
    <t>25.7.</t>
  </si>
  <si>
    <t>5.5.</t>
  </si>
  <si>
    <t>6.5.</t>
  </si>
  <si>
    <t>6.6.</t>
  </si>
  <si>
    <t>20.4.</t>
  </si>
  <si>
    <t>Работа - 33
Комплект -164
Штук - 851</t>
  </si>
  <si>
    <t>ПСД                   Работа</t>
  </si>
  <si>
    <t>Разработка ПСД "Развитие Шелекского энергоузла"</t>
  </si>
  <si>
    <t xml:space="preserve">км                           комплект             шт                           </t>
  </si>
  <si>
    <t>6,923                                           239                                   4</t>
  </si>
  <si>
    <t>1,941                           -                                          -</t>
  </si>
  <si>
    <t>4,318
45                               4                                    221</t>
  </si>
  <si>
    <t>1
-                             16</t>
  </si>
  <si>
    <t>6                              3                                      -</t>
  </si>
  <si>
    <t>км                       комплект</t>
  </si>
  <si>
    <t>73,509              10</t>
  </si>
  <si>
    <t>22,937                   10616</t>
  </si>
  <si>
    <t xml:space="preserve">1                                    1                   </t>
  </si>
  <si>
    <t>км                       штук</t>
  </si>
  <si>
    <t>штук                           комплект                       км</t>
  </si>
  <si>
    <t>СМР                   штук                 комплект              услуга</t>
  </si>
  <si>
    <t>1                        148                                     2                                       1</t>
  </si>
  <si>
    <t>штук</t>
  </si>
  <si>
    <t>штук
комплект
км</t>
  </si>
  <si>
    <t>км
м                                комплект                             штук</t>
  </si>
  <si>
    <t xml:space="preserve">км                           комплект               штук                    </t>
  </si>
  <si>
    <t>14,305                      64                          1</t>
  </si>
  <si>
    <t>СМР                        комплект</t>
  </si>
  <si>
    <t>1                                    2</t>
  </si>
  <si>
    <t>Приобретние микропроцессорного устройства защиты и автоматики по току напряжения  РС 83 АВ2</t>
  </si>
  <si>
    <t>Приобретние микропроцессорного устройства защиты и автоматики по току РС 83 А2.0</t>
  </si>
  <si>
    <t>Приобретние микропроцессорного устройства защиты по напряжению с функцией  РС 83 0 В2</t>
  </si>
  <si>
    <t>Перевод отрезка ВЛ-220кВ №2063/2073 от ПС №147А "Таугуль" до опоры №9 в КЛ-220кВ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</si>
</sst>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??_р_._-;_-@_-"/>
    <numFmt numFmtId="165" formatCode="_-* #,##0.00_р_._-;\-* #,##0.00_р_._-;_-* &quot;-&quot;??_р_._-;_-@_-"/>
    <numFmt numFmtId="166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1" fillId="0" borderId="0">
      <alignment horizontal="left" vertical="top"/>
    </xf>
    <xf numFmtId="0" fontId="9" fillId="0" borderId="0"/>
    <xf numFmtId="0" fontId="3" fillId="0" borderId="0"/>
    <xf numFmtId="0" fontId="1" fillId="0" borderId="0"/>
    <xf numFmtId="0" fontId="10" fillId="0" borderId="0"/>
    <xf numFmtId="0" fontId="4" fillId="0" borderId="0"/>
    <xf numFmtId="0" fontId="4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89">
    <xf numFmtId="0" fontId="0" fillId="0" borderId="0" xfId="0"/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 applyProtection="1">
      <alignment horizontal="right" vertical="center" wrapText="1"/>
    </xf>
    <xf numFmtId="3" fontId="6" fillId="0" borderId="0" xfId="0" applyNumberFormat="1" applyFont="1" applyFill="1" applyAlignment="1">
      <alignment vertical="center"/>
    </xf>
    <xf numFmtId="0" fontId="13" fillId="0" borderId="6" xfId="0" applyFont="1" applyFill="1" applyBorder="1" applyAlignment="1"/>
    <xf numFmtId="0" fontId="13" fillId="0" borderId="8" xfId="0" applyFont="1" applyFill="1" applyBorder="1" applyAlignment="1"/>
    <xf numFmtId="3" fontId="7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/>
    <xf numFmtId="0" fontId="12" fillId="0" borderId="0" xfId="0" applyFont="1" applyFill="1" applyAlignment="1"/>
    <xf numFmtId="0" fontId="12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 applyProtection="1">
      <alignment horizontal="left" vertical="center" wrapText="1"/>
    </xf>
    <xf numFmtId="3" fontId="12" fillId="0" borderId="6" xfId="0" applyNumberFormat="1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166" fontId="12" fillId="0" borderId="6" xfId="0" applyNumberFormat="1" applyFont="1" applyFill="1" applyBorder="1" applyAlignment="1">
      <alignment horizontal="center" vertical="center" wrapText="1"/>
    </xf>
    <xf numFmtId="166" fontId="13" fillId="0" borderId="6" xfId="0" applyNumberFormat="1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/>
    </xf>
    <xf numFmtId="2" fontId="13" fillId="0" borderId="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4" xfId="0" applyFont="1" applyFill="1" applyBorder="1" applyAlignment="1">
      <alignment horizontal="center" vertical="center"/>
    </xf>
    <xf numFmtId="0" fontId="13" fillId="0" borderId="8" xfId="0" applyFont="1" applyFill="1" applyBorder="1" applyAlignment="1" applyProtection="1">
      <alignment horizontal="left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/>
    </xf>
    <xf numFmtId="164" fontId="13" fillId="0" borderId="8" xfId="1" applyNumberFormat="1" applyFont="1" applyFill="1" applyBorder="1" applyAlignment="1" applyProtection="1">
      <alignment horizontal="right" vertical="center" wrapText="1"/>
    </xf>
    <xf numFmtId="164" fontId="13" fillId="0" borderId="9" xfId="1" applyNumberFormat="1" applyFont="1" applyFill="1" applyBorder="1" applyAlignment="1" applyProtection="1">
      <alignment horizontal="right"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66" fontId="13" fillId="0" borderId="6" xfId="0" applyNumberFormat="1" applyFont="1" applyFill="1" applyBorder="1" applyAlignment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right" vertical="center" wrapText="1"/>
    </xf>
    <xf numFmtId="0" fontId="12" fillId="0" borderId="6" xfId="0" applyFont="1" applyFill="1" applyBorder="1" applyAlignment="1"/>
    <xf numFmtId="0" fontId="12" fillId="0" borderId="1" xfId="0" applyFont="1" applyFill="1" applyBorder="1" applyAlignment="1"/>
    <xf numFmtId="164" fontId="12" fillId="0" borderId="1" xfId="1" applyNumberFormat="1" applyFont="1" applyFill="1" applyBorder="1" applyAlignment="1" applyProtection="1">
      <alignment horizontal="right" vertical="center" wrapText="1"/>
    </xf>
    <xf numFmtId="166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17" fontId="13" fillId="0" borderId="3" xfId="0" applyNumberFormat="1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Alignment="1">
      <alignment horizontal="left"/>
    </xf>
    <xf numFmtId="164" fontId="13" fillId="0" borderId="6" xfId="1" applyNumberFormat="1" applyFont="1" applyFill="1" applyBorder="1" applyAlignment="1" applyProtection="1">
      <alignment horizontal="right" vertical="center" wrapText="1"/>
    </xf>
    <xf numFmtId="0" fontId="16" fillId="0" borderId="6" xfId="0" applyFont="1" applyFill="1" applyBorder="1" applyAlignment="1">
      <alignment horizontal="right" vertical="center" wrapText="1"/>
    </xf>
    <xf numFmtId="164" fontId="13" fillId="0" borderId="1" xfId="1" applyNumberFormat="1" applyFont="1" applyFill="1" applyBorder="1" applyAlignment="1" applyProtection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164" fontId="13" fillId="0" borderId="6" xfId="1" applyNumberFormat="1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 applyProtection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164" fontId="13" fillId="0" borderId="6" xfId="1" applyNumberFormat="1" applyFont="1" applyFill="1" applyBorder="1" applyAlignment="1" applyProtection="1">
      <alignment horizontal="right" vertical="center" wrapText="1"/>
    </xf>
    <xf numFmtId="0" fontId="16" fillId="0" borderId="6" xfId="0" applyFont="1" applyFill="1" applyBorder="1" applyAlignment="1">
      <alignment horizontal="right" vertical="center" wrapText="1"/>
    </xf>
    <xf numFmtId="164" fontId="13" fillId="0" borderId="6" xfId="1" applyNumberFormat="1" applyFont="1" applyFill="1" applyBorder="1" applyAlignment="1" applyProtection="1">
      <alignment horizontal="center" vertical="center" wrapText="1"/>
    </xf>
    <xf numFmtId="3" fontId="12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 applyProtection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/>
    </xf>
    <xf numFmtId="3" fontId="16" fillId="0" borderId="6" xfId="0" applyNumberFormat="1" applyFont="1" applyFill="1" applyBorder="1" applyAlignment="1">
      <alignment horizontal="right" vertical="center" wrapText="1"/>
    </xf>
    <xf numFmtId="3" fontId="15" fillId="0" borderId="6" xfId="0" applyNumberFormat="1" applyFont="1" applyFill="1" applyBorder="1" applyAlignment="1">
      <alignment horizontal="center" vertical="center"/>
    </xf>
  </cellXfs>
  <cellStyles count="15">
    <cellStyle name="S4" xfId="6"/>
    <cellStyle name="Обычный" xfId="0" builtinId="0"/>
    <cellStyle name="Обычный 2" xfId="4"/>
    <cellStyle name="Обычный 3" xfId="7"/>
    <cellStyle name="Обычный 3 2" xfId="1"/>
    <cellStyle name="Обычный 3 2 2 2 2" xfId="8"/>
    <cellStyle name="Обычный 3 2 2 5" xfId="9"/>
    <cellStyle name="Обычный 4" xfId="10"/>
    <cellStyle name="Обычный 58" xfId="11"/>
    <cellStyle name="Обычный 59" xfId="12"/>
    <cellStyle name="Финансовый 2" xfId="5"/>
    <cellStyle name="Финансовый 2 10 4" xfId="3"/>
    <cellStyle name="Финансовый 3" xfId="2"/>
    <cellStyle name="Финансовый 3 2 4" xfId="14"/>
    <cellStyle name="Финансовый 4" xfId="13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2"/>
  <sheetViews>
    <sheetView tabSelected="1" view="pageBreakPreview" zoomScale="60" zoomScaleNormal="80" workbookViewId="0">
      <pane ySplit="13" topLeftCell="A149" activePane="bottomLeft" state="frozen"/>
      <selection pane="bottomLeft" activeCell="F178" sqref="F178"/>
    </sheetView>
  </sheetViews>
  <sheetFormatPr defaultRowHeight="15.75" x14ac:dyDescent="0.25"/>
  <cols>
    <col min="1" max="1" width="10.28515625" style="3" customWidth="1"/>
    <col min="2" max="2" width="70.5703125" style="2" customWidth="1"/>
    <col min="3" max="5" width="20.28515625" style="4" customWidth="1"/>
    <col min="6" max="7" width="20.28515625" style="3" customWidth="1"/>
    <col min="8" max="16" width="20.28515625" style="1" customWidth="1"/>
    <col min="17" max="231" width="9.140625" style="1"/>
    <col min="232" max="232" width="8.42578125" style="1" customWidth="1"/>
    <col min="233" max="233" width="62.5703125" style="1" customWidth="1"/>
    <col min="234" max="234" width="21" style="1" customWidth="1"/>
    <col min="235" max="235" width="15.42578125" style="1" customWidth="1"/>
    <col min="236" max="236" width="18.28515625" style="1" customWidth="1"/>
    <col min="237" max="240" width="16.5703125" style="1" customWidth="1"/>
    <col min="241" max="241" width="15.85546875" style="1" customWidth="1"/>
    <col min="242" max="242" width="11.28515625" style="1" customWidth="1"/>
    <col min="243" max="487" width="9.140625" style="1"/>
    <col min="488" max="488" width="8.42578125" style="1" customWidth="1"/>
    <col min="489" max="489" width="62.5703125" style="1" customWidth="1"/>
    <col min="490" max="490" width="21" style="1" customWidth="1"/>
    <col min="491" max="491" width="15.42578125" style="1" customWidth="1"/>
    <col min="492" max="492" width="18.28515625" style="1" customWidth="1"/>
    <col min="493" max="496" width="16.5703125" style="1" customWidth="1"/>
    <col min="497" max="497" width="15.85546875" style="1" customWidth="1"/>
    <col min="498" max="498" width="11.28515625" style="1" customWidth="1"/>
    <col min="499" max="743" width="9.140625" style="1"/>
    <col min="744" max="744" width="8.42578125" style="1" customWidth="1"/>
    <col min="745" max="745" width="62.5703125" style="1" customWidth="1"/>
    <col min="746" max="746" width="21" style="1" customWidth="1"/>
    <col min="747" max="747" width="15.42578125" style="1" customWidth="1"/>
    <col min="748" max="748" width="18.28515625" style="1" customWidth="1"/>
    <col min="749" max="752" width="16.5703125" style="1" customWidth="1"/>
    <col min="753" max="753" width="15.85546875" style="1" customWidth="1"/>
    <col min="754" max="754" width="11.28515625" style="1" customWidth="1"/>
    <col min="755" max="999" width="9.140625" style="1"/>
    <col min="1000" max="1000" width="8.42578125" style="1" customWidth="1"/>
    <col min="1001" max="1001" width="62.5703125" style="1" customWidth="1"/>
    <col min="1002" max="1002" width="21" style="1" customWidth="1"/>
    <col min="1003" max="1003" width="15.42578125" style="1" customWidth="1"/>
    <col min="1004" max="1004" width="18.28515625" style="1" customWidth="1"/>
    <col min="1005" max="1008" width="16.5703125" style="1" customWidth="1"/>
    <col min="1009" max="1009" width="15.85546875" style="1" customWidth="1"/>
    <col min="1010" max="1010" width="11.28515625" style="1" customWidth="1"/>
    <col min="1011" max="1255" width="9.140625" style="1"/>
    <col min="1256" max="1256" width="8.42578125" style="1" customWidth="1"/>
    <col min="1257" max="1257" width="62.5703125" style="1" customWidth="1"/>
    <col min="1258" max="1258" width="21" style="1" customWidth="1"/>
    <col min="1259" max="1259" width="15.42578125" style="1" customWidth="1"/>
    <col min="1260" max="1260" width="18.28515625" style="1" customWidth="1"/>
    <col min="1261" max="1264" width="16.5703125" style="1" customWidth="1"/>
    <col min="1265" max="1265" width="15.85546875" style="1" customWidth="1"/>
    <col min="1266" max="1266" width="11.28515625" style="1" customWidth="1"/>
    <col min="1267" max="1511" width="9.140625" style="1"/>
    <col min="1512" max="1512" width="8.42578125" style="1" customWidth="1"/>
    <col min="1513" max="1513" width="62.5703125" style="1" customWidth="1"/>
    <col min="1514" max="1514" width="21" style="1" customWidth="1"/>
    <col min="1515" max="1515" width="15.42578125" style="1" customWidth="1"/>
    <col min="1516" max="1516" width="18.28515625" style="1" customWidth="1"/>
    <col min="1517" max="1520" width="16.5703125" style="1" customWidth="1"/>
    <col min="1521" max="1521" width="15.85546875" style="1" customWidth="1"/>
    <col min="1522" max="1522" width="11.28515625" style="1" customWidth="1"/>
    <col min="1523" max="1767" width="9.140625" style="1"/>
    <col min="1768" max="1768" width="8.42578125" style="1" customWidth="1"/>
    <col min="1769" max="1769" width="62.5703125" style="1" customWidth="1"/>
    <col min="1770" max="1770" width="21" style="1" customWidth="1"/>
    <col min="1771" max="1771" width="15.42578125" style="1" customWidth="1"/>
    <col min="1772" max="1772" width="18.28515625" style="1" customWidth="1"/>
    <col min="1773" max="1776" width="16.5703125" style="1" customWidth="1"/>
    <col min="1777" max="1777" width="15.85546875" style="1" customWidth="1"/>
    <col min="1778" max="1778" width="11.28515625" style="1" customWidth="1"/>
    <col min="1779" max="2023" width="9.140625" style="1"/>
    <col min="2024" max="2024" width="8.42578125" style="1" customWidth="1"/>
    <col min="2025" max="2025" width="62.5703125" style="1" customWidth="1"/>
    <col min="2026" max="2026" width="21" style="1" customWidth="1"/>
    <col min="2027" max="2027" width="15.42578125" style="1" customWidth="1"/>
    <col min="2028" max="2028" width="18.28515625" style="1" customWidth="1"/>
    <col min="2029" max="2032" width="16.5703125" style="1" customWidth="1"/>
    <col min="2033" max="2033" width="15.85546875" style="1" customWidth="1"/>
    <col min="2034" max="2034" width="11.28515625" style="1" customWidth="1"/>
    <col min="2035" max="2279" width="9.140625" style="1"/>
    <col min="2280" max="2280" width="8.42578125" style="1" customWidth="1"/>
    <col min="2281" max="2281" width="62.5703125" style="1" customWidth="1"/>
    <col min="2282" max="2282" width="21" style="1" customWidth="1"/>
    <col min="2283" max="2283" width="15.42578125" style="1" customWidth="1"/>
    <col min="2284" max="2284" width="18.28515625" style="1" customWidth="1"/>
    <col min="2285" max="2288" width="16.5703125" style="1" customWidth="1"/>
    <col min="2289" max="2289" width="15.85546875" style="1" customWidth="1"/>
    <col min="2290" max="2290" width="11.28515625" style="1" customWidth="1"/>
    <col min="2291" max="2535" width="9.140625" style="1"/>
    <col min="2536" max="2536" width="8.42578125" style="1" customWidth="1"/>
    <col min="2537" max="2537" width="62.5703125" style="1" customWidth="1"/>
    <col min="2538" max="2538" width="21" style="1" customWidth="1"/>
    <col min="2539" max="2539" width="15.42578125" style="1" customWidth="1"/>
    <col min="2540" max="2540" width="18.28515625" style="1" customWidth="1"/>
    <col min="2541" max="2544" width="16.5703125" style="1" customWidth="1"/>
    <col min="2545" max="2545" width="15.85546875" style="1" customWidth="1"/>
    <col min="2546" max="2546" width="11.28515625" style="1" customWidth="1"/>
    <col min="2547" max="2791" width="9.140625" style="1"/>
    <col min="2792" max="2792" width="8.42578125" style="1" customWidth="1"/>
    <col min="2793" max="2793" width="62.5703125" style="1" customWidth="1"/>
    <col min="2794" max="2794" width="21" style="1" customWidth="1"/>
    <col min="2795" max="2795" width="15.42578125" style="1" customWidth="1"/>
    <col min="2796" max="2796" width="18.28515625" style="1" customWidth="1"/>
    <col min="2797" max="2800" width="16.5703125" style="1" customWidth="1"/>
    <col min="2801" max="2801" width="15.85546875" style="1" customWidth="1"/>
    <col min="2802" max="2802" width="11.28515625" style="1" customWidth="1"/>
    <col min="2803" max="3047" width="9.140625" style="1"/>
    <col min="3048" max="3048" width="8.42578125" style="1" customWidth="1"/>
    <col min="3049" max="3049" width="62.5703125" style="1" customWidth="1"/>
    <col min="3050" max="3050" width="21" style="1" customWidth="1"/>
    <col min="3051" max="3051" width="15.42578125" style="1" customWidth="1"/>
    <col min="3052" max="3052" width="18.28515625" style="1" customWidth="1"/>
    <col min="3053" max="3056" width="16.5703125" style="1" customWidth="1"/>
    <col min="3057" max="3057" width="15.85546875" style="1" customWidth="1"/>
    <col min="3058" max="3058" width="11.28515625" style="1" customWidth="1"/>
    <col min="3059" max="3303" width="9.140625" style="1"/>
    <col min="3304" max="3304" width="8.42578125" style="1" customWidth="1"/>
    <col min="3305" max="3305" width="62.5703125" style="1" customWidth="1"/>
    <col min="3306" max="3306" width="21" style="1" customWidth="1"/>
    <col min="3307" max="3307" width="15.42578125" style="1" customWidth="1"/>
    <col min="3308" max="3308" width="18.28515625" style="1" customWidth="1"/>
    <col min="3309" max="3312" width="16.5703125" style="1" customWidth="1"/>
    <col min="3313" max="3313" width="15.85546875" style="1" customWidth="1"/>
    <col min="3314" max="3314" width="11.28515625" style="1" customWidth="1"/>
    <col min="3315" max="3559" width="9.140625" style="1"/>
    <col min="3560" max="3560" width="8.42578125" style="1" customWidth="1"/>
    <col min="3561" max="3561" width="62.5703125" style="1" customWidth="1"/>
    <col min="3562" max="3562" width="21" style="1" customWidth="1"/>
    <col min="3563" max="3563" width="15.42578125" style="1" customWidth="1"/>
    <col min="3564" max="3564" width="18.28515625" style="1" customWidth="1"/>
    <col min="3565" max="3568" width="16.5703125" style="1" customWidth="1"/>
    <col min="3569" max="3569" width="15.85546875" style="1" customWidth="1"/>
    <col min="3570" max="3570" width="11.28515625" style="1" customWidth="1"/>
    <col min="3571" max="3815" width="9.140625" style="1"/>
    <col min="3816" max="3816" width="8.42578125" style="1" customWidth="1"/>
    <col min="3817" max="3817" width="62.5703125" style="1" customWidth="1"/>
    <col min="3818" max="3818" width="21" style="1" customWidth="1"/>
    <col min="3819" max="3819" width="15.42578125" style="1" customWidth="1"/>
    <col min="3820" max="3820" width="18.28515625" style="1" customWidth="1"/>
    <col min="3821" max="3824" width="16.5703125" style="1" customWidth="1"/>
    <col min="3825" max="3825" width="15.85546875" style="1" customWidth="1"/>
    <col min="3826" max="3826" width="11.28515625" style="1" customWidth="1"/>
    <col min="3827" max="4071" width="9.140625" style="1"/>
    <col min="4072" max="4072" width="8.42578125" style="1" customWidth="1"/>
    <col min="4073" max="4073" width="62.5703125" style="1" customWidth="1"/>
    <col min="4074" max="4074" width="21" style="1" customWidth="1"/>
    <col min="4075" max="4075" width="15.42578125" style="1" customWidth="1"/>
    <col min="4076" max="4076" width="18.28515625" style="1" customWidth="1"/>
    <col min="4077" max="4080" width="16.5703125" style="1" customWidth="1"/>
    <col min="4081" max="4081" width="15.85546875" style="1" customWidth="1"/>
    <col min="4082" max="4082" width="11.28515625" style="1" customWidth="1"/>
    <col min="4083" max="4327" width="9.140625" style="1"/>
    <col min="4328" max="4328" width="8.42578125" style="1" customWidth="1"/>
    <col min="4329" max="4329" width="62.5703125" style="1" customWidth="1"/>
    <col min="4330" max="4330" width="21" style="1" customWidth="1"/>
    <col min="4331" max="4331" width="15.42578125" style="1" customWidth="1"/>
    <col min="4332" max="4332" width="18.28515625" style="1" customWidth="1"/>
    <col min="4333" max="4336" width="16.5703125" style="1" customWidth="1"/>
    <col min="4337" max="4337" width="15.85546875" style="1" customWidth="1"/>
    <col min="4338" max="4338" width="11.28515625" style="1" customWidth="1"/>
    <col min="4339" max="4583" width="9.140625" style="1"/>
    <col min="4584" max="4584" width="8.42578125" style="1" customWidth="1"/>
    <col min="4585" max="4585" width="62.5703125" style="1" customWidth="1"/>
    <col min="4586" max="4586" width="21" style="1" customWidth="1"/>
    <col min="4587" max="4587" width="15.42578125" style="1" customWidth="1"/>
    <col min="4588" max="4588" width="18.28515625" style="1" customWidth="1"/>
    <col min="4589" max="4592" width="16.5703125" style="1" customWidth="1"/>
    <col min="4593" max="4593" width="15.85546875" style="1" customWidth="1"/>
    <col min="4594" max="4594" width="11.28515625" style="1" customWidth="1"/>
    <col min="4595" max="4839" width="9.140625" style="1"/>
    <col min="4840" max="4840" width="8.42578125" style="1" customWidth="1"/>
    <col min="4841" max="4841" width="62.5703125" style="1" customWidth="1"/>
    <col min="4842" max="4842" width="21" style="1" customWidth="1"/>
    <col min="4843" max="4843" width="15.42578125" style="1" customWidth="1"/>
    <col min="4844" max="4844" width="18.28515625" style="1" customWidth="1"/>
    <col min="4845" max="4848" width="16.5703125" style="1" customWidth="1"/>
    <col min="4849" max="4849" width="15.85546875" style="1" customWidth="1"/>
    <col min="4850" max="4850" width="11.28515625" style="1" customWidth="1"/>
    <col min="4851" max="5095" width="9.140625" style="1"/>
    <col min="5096" max="5096" width="8.42578125" style="1" customWidth="1"/>
    <col min="5097" max="5097" width="62.5703125" style="1" customWidth="1"/>
    <col min="5098" max="5098" width="21" style="1" customWidth="1"/>
    <col min="5099" max="5099" width="15.42578125" style="1" customWidth="1"/>
    <col min="5100" max="5100" width="18.28515625" style="1" customWidth="1"/>
    <col min="5101" max="5104" width="16.5703125" style="1" customWidth="1"/>
    <col min="5105" max="5105" width="15.85546875" style="1" customWidth="1"/>
    <col min="5106" max="5106" width="11.28515625" style="1" customWidth="1"/>
    <col min="5107" max="5351" width="9.140625" style="1"/>
    <col min="5352" max="5352" width="8.42578125" style="1" customWidth="1"/>
    <col min="5353" max="5353" width="62.5703125" style="1" customWidth="1"/>
    <col min="5354" max="5354" width="21" style="1" customWidth="1"/>
    <col min="5355" max="5355" width="15.42578125" style="1" customWidth="1"/>
    <col min="5356" max="5356" width="18.28515625" style="1" customWidth="1"/>
    <col min="5357" max="5360" width="16.5703125" style="1" customWidth="1"/>
    <col min="5361" max="5361" width="15.85546875" style="1" customWidth="1"/>
    <col min="5362" max="5362" width="11.28515625" style="1" customWidth="1"/>
    <col min="5363" max="5607" width="9.140625" style="1"/>
    <col min="5608" max="5608" width="8.42578125" style="1" customWidth="1"/>
    <col min="5609" max="5609" width="62.5703125" style="1" customWidth="1"/>
    <col min="5610" max="5610" width="21" style="1" customWidth="1"/>
    <col min="5611" max="5611" width="15.42578125" style="1" customWidth="1"/>
    <col min="5612" max="5612" width="18.28515625" style="1" customWidth="1"/>
    <col min="5613" max="5616" width="16.5703125" style="1" customWidth="1"/>
    <col min="5617" max="5617" width="15.85546875" style="1" customWidth="1"/>
    <col min="5618" max="5618" width="11.28515625" style="1" customWidth="1"/>
    <col min="5619" max="5863" width="9.140625" style="1"/>
    <col min="5864" max="5864" width="8.42578125" style="1" customWidth="1"/>
    <col min="5865" max="5865" width="62.5703125" style="1" customWidth="1"/>
    <col min="5866" max="5866" width="21" style="1" customWidth="1"/>
    <col min="5867" max="5867" width="15.42578125" style="1" customWidth="1"/>
    <col min="5868" max="5868" width="18.28515625" style="1" customWidth="1"/>
    <col min="5869" max="5872" width="16.5703125" style="1" customWidth="1"/>
    <col min="5873" max="5873" width="15.85546875" style="1" customWidth="1"/>
    <col min="5874" max="5874" width="11.28515625" style="1" customWidth="1"/>
    <col min="5875" max="6119" width="9.140625" style="1"/>
    <col min="6120" max="6120" width="8.42578125" style="1" customWidth="1"/>
    <col min="6121" max="6121" width="62.5703125" style="1" customWidth="1"/>
    <col min="6122" max="6122" width="21" style="1" customWidth="1"/>
    <col min="6123" max="6123" width="15.42578125" style="1" customWidth="1"/>
    <col min="6124" max="6124" width="18.28515625" style="1" customWidth="1"/>
    <col min="6125" max="6128" width="16.5703125" style="1" customWidth="1"/>
    <col min="6129" max="6129" width="15.85546875" style="1" customWidth="1"/>
    <col min="6130" max="6130" width="11.28515625" style="1" customWidth="1"/>
    <col min="6131" max="6375" width="9.140625" style="1"/>
    <col min="6376" max="6376" width="8.42578125" style="1" customWidth="1"/>
    <col min="6377" max="6377" width="62.5703125" style="1" customWidth="1"/>
    <col min="6378" max="6378" width="21" style="1" customWidth="1"/>
    <col min="6379" max="6379" width="15.42578125" style="1" customWidth="1"/>
    <col min="6380" max="6380" width="18.28515625" style="1" customWidth="1"/>
    <col min="6381" max="6384" width="16.5703125" style="1" customWidth="1"/>
    <col min="6385" max="6385" width="15.85546875" style="1" customWidth="1"/>
    <col min="6386" max="6386" width="11.28515625" style="1" customWidth="1"/>
    <col min="6387" max="6631" width="9.140625" style="1"/>
    <col min="6632" max="6632" width="8.42578125" style="1" customWidth="1"/>
    <col min="6633" max="6633" width="62.5703125" style="1" customWidth="1"/>
    <col min="6634" max="6634" width="21" style="1" customWidth="1"/>
    <col min="6635" max="6635" width="15.42578125" style="1" customWidth="1"/>
    <col min="6636" max="6636" width="18.28515625" style="1" customWidth="1"/>
    <col min="6637" max="6640" width="16.5703125" style="1" customWidth="1"/>
    <col min="6641" max="6641" width="15.85546875" style="1" customWidth="1"/>
    <col min="6642" max="6642" width="11.28515625" style="1" customWidth="1"/>
    <col min="6643" max="6887" width="9.140625" style="1"/>
    <col min="6888" max="6888" width="8.42578125" style="1" customWidth="1"/>
    <col min="6889" max="6889" width="62.5703125" style="1" customWidth="1"/>
    <col min="6890" max="6890" width="21" style="1" customWidth="1"/>
    <col min="6891" max="6891" width="15.42578125" style="1" customWidth="1"/>
    <col min="6892" max="6892" width="18.28515625" style="1" customWidth="1"/>
    <col min="6893" max="6896" width="16.5703125" style="1" customWidth="1"/>
    <col min="6897" max="6897" width="15.85546875" style="1" customWidth="1"/>
    <col min="6898" max="6898" width="11.28515625" style="1" customWidth="1"/>
    <col min="6899" max="7143" width="9.140625" style="1"/>
    <col min="7144" max="7144" width="8.42578125" style="1" customWidth="1"/>
    <col min="7145" max="7145" width="62.5703125" style="1" customWidth="1"/>
    <col min="7146" max="7146" width="21" style="1" customWidth="1"/>
    <col min="7147" max="7147" width="15.42578125" style="1" customWidth="1"/>
    <col min="7148" max="7148" width="18.28515625" style="1" customWidth="1"/>
    <col min="7149" max="7152" width="16.5703125" style="1" customWidth="1"/>
    <col min="7153" max="7153" width="15.85546875" style="1" customWidth="1"/>
    <col min="7154" max="7154" width="11.28515625" style="1" customWidth="1"/>
    <col min="7155" max="7399" width="9.140625" style="1"/>
    <col min="7400" max="7400" width="8.42578125" style="1" customWidth="1"/>
    <col min="7401" max="7401" width="62.5703125" style="1" customWidth="1"/>
    <col min="7402" max="7402" width="21" style="1" customWidth="1"/>
    <col min="7403" max="7403" width="15.42578125" style="1" customWidth="1"/>
    <col min="7404" max="7404" width="18.28515625" style="1" customWidth="1"/>
    <col min="7405" max="7408" width="16.5703125" style="1" customWidth="1"/>
    <col min="7409" max="7409" width="15.85546875" style="1" customWidth="1"/>
    <col min="7410" max="7410" width="11.28515625" style="1" customWidth="1"/>
    <col min="7411" max="7655" width="9.140625" style="1"/>
    <col min="7656" max="7656" width="8.42578125" style="1" customWidth="1"/>
    <col min="7657" max="7657" width="62.5703125" style="1" customWidth="1"/>
    <col min="7658" max="7658" width="21" style="1" customWidth="1"/>
    <col min="7659" max="7659" width="15.42578125" style="1" customWidth="1"/>
    <col min="7660" max="7660" width="18.28515625" style="1" customWidth="1"/>
    <col min="7661" max="7664" width="16.5703125" style="1" customWidth="1"/>
    <col min="7665" max="7665" width="15.85546875" style="1" customWidth="1"/>
    <col min="7666" max="7666" width="11.28515625" style="1" customWidth="1"/>
    <col min="7667" max="7911" width="9.140625" style="1"/>
    <col min="7912" max="7912" width="8.42578125" style="1" customWidth="1"/>
    <col min="7913" max="7913" width="62.5703125" style="1" customWidth="1"/>
    <col min="7914" max="7914" width="21" style="1" customWidth="1"/>
    <col min="7915" max="7915" width="15.42578125" style="1" customWidth="1"/>
    <col min="7916" max="7916" width="18.28515625" style="1" customWidth="1"/>
    <col min="7917" max="7920" width="16.5703125" style="1" customWidth="1"/>
    <col min="7921" max="7921" width="15.85546875" style="1" customWidth="1"/>
    <col min="7922" max="7922" width="11.28515625" style="1" customWidth="1"/>
    <col min="7923" max="8167" width="9.140625" style="1"/>
    <col min="8168" max="8168" width="8.42578125" style="1" customWidth="1"/>
    <col min="8169" max="8169" width="62.5703125" style="1" customWidth="1"/>
    <col min="8170" max="8170" width="21" style="1" customWidth="1"/>
    <col min="8171" max="8171" width="15.42578125" style="1" customWidth="1"/>
    <col min="8172" max="8172" width="18.28515625" style="1" customWidth="1"/>
    <col min="8173" max="8176" width="16.5703125" style="1" customWidth="1"/>
    <col min="8177" max="8177" width="15.85546875" style="1" customWidth="1"/>
    <col min="8178" max="8178" width="11.28515625" style="1" customWidth="1"/>
    <col min="8179" max="8423" width="9.140625" style="1"/>
    <col min="8424" max="8424" width="8.42578125" style="1" customWidth="1"/>
    <col min="8425" max="8425" width="62.5703125" style="1" customWidth="1"/>
    <col min="8426" max="8426" width="21" style="1" customWidth="1"/>
    <col min="8427" max="8427" width="15.42578125" style="1" customWidth="1"/>
    <col min="8428" max="8428" width="18.28515625" style="1" customWidth="1"/>
    <col min="8429" max="8432" width="16.5703125" style="1" customWidth="1"/>
    <col min="8433" max="8433" width="15.85546875" style="1" customWidth="1"/>
    <col min="8434" max="8434" width="11.28515625" style="1" customWidth="1"/>
    <col min="8435" max="8679" width="9.140625" style="1"/>
    <col min="8680" max="8680" width="8.42578125" style="1" customWidth="1"/>
    <col min="8681" max="8681" width="62.5703125" style="1" customWidth="1"/>
    <col min="8682" max="8682" width="21" style="1" customWidth="1"/>
    <col min="8683" max="8683" width="15.42578125" style="1" customWidth="1"/>
    <col min="8684" max="8684" width="18.28515625" style="1" customWidth="1"/>
    <col min="8685" max="8688" width="16.5703125" style="1" customWidth="1"/>
    <col min="8689" max="8689" width="15.85546875" style="1" customWidth="1"/>
    <col min="8690" max="8690" width="11.28515625" style="1" customWidth="1"/>
    <col min="8691" max="8935" width="9.140625" style="1"/>
    <col min="8936" max="8936" width="8.42578125" style="1" customWidth="1"/>
    <col min="8937" max="8937" width="62.5703125" style="1" customWidth="1"/>
    <col min="8938" max="8938" width="21" style="1" customWidth="1"/>
    <col min="8939" max="8939" width="15.42578125" style="1" customWidth="1"/>
    <col min="8940" max="8940" width="18.28515625" style="1" customWidth="1"/>
    <col min="8941" max="8944" width="16.5703125" style="1" customWidth="1"/>
    <col min="8945" max="8945" width="15.85546875" style="1" customWidth="1"/>
    <col min="8946" max="8946" width="11.28515625" style="1" customWidth="1"/>
    <col min="8947" max="9191" width="9.140625" style="1"/>
    <col min="9192" max="9192" width="8.42578125" style="1" customWidth="1"/>
    <col min="9193" max="9193" width="62.5703125" style="1" customWidth="1"/>
    <col min="9194" max="9194" width="21" style="1" customWidth="1"/>
    <col min="9195" max="9195" width="15.42578125" style="1" customWidth="1"/>
    <col min="9196" max="9196" width="18.28515625" style="1" customWidth="1"/>
    <col min="9197" max="9200" width="16.5703125" style="1" customWidth="1"/>
    <col min="9201" max="9201" width="15.85546875" style="1" customWidth="1"/>
    <col min="9202" max="9202" width="11.28515625" style="1" customWidth="1"/>
    <col min="9203" max="9447" width="9.140625" style="1"/>
    <col min="9448" max="9448" width="8.42578125" style="1" customWidth="1"/>
    <col min="9449" max="9449" width="62.5703125" style="1" customWidth="1"/>
    <col min="9450" max="9450" width="21" style="1" customWidth="1"/>
    <col min="9451" max="9451" width="15.42578125" style="1" customWidth="1"/>
    <col min="9452" max="9452" width="18.28515625" style="1" customWidth="1"/>
    <col min="9453" max="9456" width="16.5703125" style="1" customWidth="1"/>
    <col min="9457" max="9457" width="15.85546875" style="1" customWidth="1"/>
    <col min="9458" max="9458" width="11.28515625" style="1" customWidth="1"/>
    <col min="9459" max="9703" width="9.140625" style="1"/>
    <col min="9704" max="9704" width="8.42578125" style="1" customWidth="1"/>
    <col min="9705" max="9705" width="62.5703125" style="1" customWidth="1"/>
    <col min="9706" max="9706" width="21" style="1" customWidth="1"/>
    <col min="9707" max="9707" width="15.42578125" style="1" customWidth="1"/>
    <col min="9708" max="9708" width="18.28515625" style="1" customWidth="1"/>
    <col min="9709" max="9712" width="16.5703125" style="1" customWidth="1"/>
    <col min="9713" max="9713" width="15.85546875" style="1" customWidth="1"/>
    <col min="9714" max="9714" width="11.28515625" style="1" customWidth="1"/>
    <col min="9715" max="9959" width="9.140625" style="1"/>
    <col min="9960" max="9960" width="8.42578125" style="1" customWidth="1"/>
    <col min="9961" max="9961" width="62.5703125" style="1" customWidth="1"/>
    <col min="9962" max="9962" width="21" style="1" customWidth="1"/>
    <col min="9963" max="9963" width="15.42578125" style="1" customWidth="1"/>
    <col min="9964" max="9964" width="18.28515625" style="1" customWidth="1"/>
    <col min="9965" max="9968" width="16.5703125" style="1" customWidth="1"/>
    <col min="9969" max="9969" width="15.85546875" style="1" customWidth="1"/>
    <col min="9970" max="9970" width="11.28515625" style="1" customWidth="1"/>
    <col min="9971" max="10215" width="9.140625" style="1"/>
    <col min="10216" max="10216" width="8.42578125" style="1" customWidth="1"/>
    <col min="10217" max="10217" width="62.5703125" style="1" customWidth="1"/>
    <col min="10218" max="10218" width="21" style="1" customWidth="1"/>
    <col min="10219" max="10219" width="15.42578125" style="1" customWidth="1"/>
    <col min="10220" max="10220" width="18.28515625" style="1" customWidth="1"/>
    <col min="10221" max="10224" width="16.5703125" style="1" customWidth="1"/>
    <col min="10225" max="10225" width="15.85546875" style="1" customWidth="1"/>
    <col min="10226" max="10226" width="11.28515625" style="1" customWidth="1"/>
    <col min="10227" max="10471" width="9.140625" style="1"/>
    <col min="10472" max="10472" width="8.42578125" style="1" customWidth="1"/>
    <col min="10473" max="10473" width="62.5703125" style="1" customWidth="1"/>
    <col min="10474" max="10474" width="21" style="1" customWidth="1"/>
    <col min="10475" max="10475" width="15.42578125" style="1" customWidth="1"/>
    <col min="10476" max="10476" width="18.28515625" style="1" customWidth="1"/>
    <col min="10477" max="10480" width="16.5703125" style="1" customWidth="1"/>
    <col min="10481" max="10481" width="15.85546875" style="1" customWidth="1"/>
    <col min="10482" max="10482" width="11.28515625" style="1" customWidth="1"/>
    <col min="10483" max="10727" width="9.140625" style="1"/>
    <col min="10728" max="10728" width="8.42578125" style="1" customWidth="1"/>
    <col min="10729" max="10729" width="62.5703125" style="1" customWidth="1"/>
    <col min="10730" max="10730" width="21" style="1" customWidth="1"/>
    <col min="10731" max="10731" width="15.42578125" style="1" customWidth="1"/>
    <col min="10732" max="10732" width="18.28515625" style="1" customWidth="1"/>
    <col min="10733" max="10736" width="16.5703125" style="1" customWidth="1"/>
    <col min="10737" max="10737" width="15.85546875" style="1" customWidth="1"/>
    <col min="10738" max="10738" width="11.28515625" style="1" customWidth="1"/>
    <col min="10739" max="10983" width="9.140625" style="1"/>
    <col min="10984" max="10984" width="8.42578125" style="1" customWidth="1"/>
    <col min="10985" max="10985" width="62.5703125" style="1" customWidth="1"/>
    <col min="10986" max="10986" width="21" style="1" customWidth="1"/>
    <col min="10987" max="10987" width="15.42578125" style="1" customWidth="1"/>
    <col min="10988" max="10988" width="18.28515625" style="1" customWidth="1"/>
    <col min="10989" max="10992" width="16.5703125" style="1" customWidth="1"/>
    <col min="10993" max="10993" width="15.85546875" style="1" customWidth="1"/>
    <col min="10994" max="10994" width="11.28515625" style="1" customWidth="1"/>
    <col min="10995" max="11239" width="9.140625" style="1"/>
    <col min="11240" max="11240" width="8.42578125" style="1" customWidth="1"/>
    <col min="11241" max="11241" width="62.5703125" style="1" customWidth="1"/>
    <col min="11242" max="11242" width="21" style="1" customWidth="1"/>
    <col min="11243" max="11243" width="15.42578125" style="1" customWidth="1"/>
    <col min="11244" max="11244" width="18.28515625" style="1" customWidth="1"/>
    <col min="11245" max="11248" width="16.5703125" style="1" customWidth="1"/>
    <col min="11249" max="11249" width="15.85546875" style="1" customWidth="1"/>
    <col min="11250" max="11250" width="11.28515625" style="1" customWidth="1"/>
    <col min="11251" max="11495" width="9.140625" style="1"/>
    <col min="11496" max="11496" width="8.42578125" style="1" customWidth="1"/>
    <col min="11497" max="11497" width="62.5703125" style="1" customWidth="1"/>
    <col min="11498" max="11498" width="21" style="1" customWidth="1"/>
    <col min="11499" max="11499" width="15.42578125" style="1" customWidth="1"/>
    <col min="11500" max="11500" width="18.28515625" style="1" customWidth="1"/>
    <col min="11501" max="11504" width="16.5703125" style="1" customWidth="1"/>
    <col min="11505" max="11505" width="15.85546875" style="1" customWidth="1"/>
    <col min="11506" max="11506" width="11.28515625" style="1" customWidth="1"/>
    <col min="11507" max="11751" width="9.140625" style="1"/>
    <col min="11752" max="11752" width="8.42578125" style="1" customWidth="1"/>
    <col min="11753" max="11753" width="62.5703125" style="1" customWidth="1"/>
    <col min="11754" max="11754" width="21" style="1" customWidth="1"/>
    <col min="11755" max="11755" width="15.42578125" style="1" customWidth="1"/>
    <col min="11756" max="11756" width="18.28515625" style="1" customWidth="1"/>
    <col min="11757" max="11760" width="16.5703125" style="1" customWidth="1"/>
    <col min="11761" max="11761" width="15.85546875" style="1" customWidth="1"/>
    <col min="11762" max="11762" width="11.28515625" style="1" customWidth="1"/>
    <col min="11763" max="12007" width="9.140625" style="1"/>
    <col min="12008" max="12008" width="8.42578125" style="1" customWidth="1"/>
    <col min="12009" max="12009" width="62.5703125" style="1" customWidth="1"/>
    <col min="12010" max="12010" width="21" style="1" customWidth="1"/>
    <col min="12011" max="12011" width="15.42578125" style="1" customWidth="1"/>
    <col min="12012" max="12012" width="18.28515625" style="1" customWidth="1"/>
    <col min="12013" max="12016" width="16.5703125" style="1" customWidth="1"/>
    <col min="12017" max="12017" width="15.85546875" style="1" customWidth="1"/>
    <col min="12018" max="12018" width="11.28515625" style="1" customWidth="1"/>
    <col min="12019" max="12263" width="9.140625" style="1"/>
    <col min="12264" max="12264" width="8.42578125" style="1" customWidth="1"/>
    <col min="12265" max="12265" width="62.5703125" style="1" customWidth="1"/>
    <col min="12266" max="12266" width="21" style="1" customWidth="1"/>
    <col min="12267" max="12267" width="15.42578125" style="1" customWidth="1"/>
    <col min="12268" max="12268" width="18.28515625" style="1" customWidth="1"/>
    <col min="12269" max="12272" width="16.5703125" style="1" customWidth="1"/>
    <col min="12273" max="12273" width="15.85546875" style="1" customWidth="1"/>
    <col min="12274" max="12274" width="11.28515625" style="1" customWidth="1"/>
    <col min="12275" max="12519" width="9.140625" style="1"/>
    <col min="12520" max="12520" width="8.42578125" style="1" customWidth="1"/>
    <col min="12521" max="12521" width="62.5703125" style="1" customWidth="1"/>
    <col min="12522" max="12522" width="21" style="1" customWidth="1"/>
    <col min="12523" max="12523" width="15.42578125" style="1" customWidth="1"/>
    <col min="12524" max="12524" width="18.28515625" style="1" customWidth="1"/>
    <col min="12525" max="12528" width="16.5703125" style="1" customWidth="1"/>
    <col min="12529" max="12529" width="15.85546875" style="1" customWidth="1"/>
    <col min="12530" max="12530" width="11.28515625" style="1" customWidth="1"/>
    <col min="12531" max="12775" width="9.140625" style="1"/>
    <col min="12776" max="12776" width="8.42578125" style="1" customWidth="1"/>
    <col min="12777" max="12777" width="62.5703125" style="1" customWidth="1"/>
    <col min="12778" max="12778" width="21" style="1" customWidth="1"/>
    <col min="12779" max="12779" width="15.42578125" style="1" customWidth="1"/>
    <col min="12780" max="12780" width="18.28515625" style="1" customWidth="1"/>
    <col min="12781" max="12784" width="16.5703125" style="1" customWidth="1"/>
    <col min="12785" max="12785" width="15.85546875" style="1" customWidth="1"/>
    <col min="12786" max="12786" width="11.28515625" style="1" customWidth="1"/>
    <col min="12787" max="13031" width="9.140625" style="1"/>
    <col min="13032" max="13032" width="8.42578125" style="1" customWidth="1"/>
    <col min="13033" max="13033" width="62.5703125" style="1" customWidth="1"/>
    <col min="13034" max="13034" width="21" style="1" customWidth="1"/>
    <col min="13035" max="13035" width="15.42578125" style="1" customWidth="1"/>
    <col min="13036" max="13036" width="18.28515625" style="1" customWidth="1"/>
    <col min="13037" max="13040" width="16.5703125" style="1" customWidth="1"/>
    <col min="13041" max="13041" width="15.85546875" style="1" customWidth="1"/>
    <col min="13042" max="13042" width="11.28515625" style="1" customWidth="1"/>
    <col min="13043" max="13287" width="9.140625" style="1"/>
    <col min="13288" max="13288" width="8.42578125" style="1" customWidth="1"/>
    <col min="13289" max="13289" width="62.5703125" style="1" customWidth="1"/>
    <col min="13290" max="13290" width="21" style="1" customWidth="1"/>
    <col min="13291" max="13291" width="15.42578125" style="1" customWidth="1"/>
    <col min="13292" max="13292" width="18.28515625" style="1" customWidth="1"/>
    <col min="13293" max="13296" width="16.5703125" style="1" customWidth="1"/>
    <col min="13297" max="13297" width="15.85546875" style="1" customWidth="1"/>
    <col min="13298" max="13298" width="11.28515625" style="1" customWidth="1"/>
    <col min="13299" max="13543" width="9.140625" style="1"/>
    <col min="13544" max="13544" width="8.42578125" style="1" customWidth="1"/>
    <col min="13545" max="13545" width="62.5703125" style="1" customWidth="1"/>
    <col min="13546" max="13546" width="21" style="1" customWidth="1"/>
    <col min="13547" max="13547" width="15.42578125" style="1" customWidth="1"/>
    <col min="13548" max="13548" width="18.28515625" style="1" customWidth="1"/>
    <col min="13549" max="13552" width="16.5703125" style="1" customWidth="1"/>
    <col min="13553" max="13553" width="15.85546875" style="1" customWidth="1"/>
    <col min="13554" max="13554" width="11.28515625" style="1" customWidth="1"/>
    <col min="13555" max="13799" width="9.140625" style="1"/>
    <col min="13800" max="13800" width="8.42578125" style="1" customWidth="1"/>
    <col min="13801" max="13801" width="62.5703125" style="1" customWidth="1"/>
    <col min="13802" max="13802" width="21" style="1" customWidth="1"/>
    <col min="13803" max="13803" width="15.42578125" style="1" customWidth="1"/>
    <col min="13804" max="13804" width="18.28515625" style="1" customWidth="1"/>
    <col min="13805" max="13808" width="16.5703125" style="1" customWidth="1"/>
    <col min="13809" max="13809" width="15.85546875" style="1" customWidth="1"/>
    <col min="13810" max="13810" width="11.28515625" style="1" customWidth="1"/>
    <col min="13811" max="14055" width="9.140625" style="1"/>
    <col min="14056" max="14056" width="8.42578125" style="1" customWidth="1"/>
    <col min="14057" max="14057" width="62.5703125" style="1" customWidth="1"/>
    <col min="14058" max="14058" width="21" style="1" customWidth="1"/>
    <col min="14059" max="14059" width="15.42578125" style="1" customWidth="1"/>
    <col min="14060" max="14060" width="18.28515625" style="1" customWidth="1"/>
    <col min="14061" max="14064" width="16.5703125" style="1" customWidth="1"/>
    <col min="14065" max="14065" width="15.85546875" style="1" customWidth="1"/>
    <col min="14066" max="14066" width="11.28515625" style="1" customWidth="1"/>
    <col min="14067" max="14311" width="9.140625" style="1"/>
    <col min="14312" max="14312" width="8.42578125" style="1" customWidth="1"/>
    <col min="14313" max="14313" width="62.5703125" style="1" customWidth="1"/>
    <col min="14314" max="14314" width="21" style="1" customWidth="1"/>
    <col min="14315" max="14315" width="15.42578125" style="1" customWidth="1"/>
    <col min="14316" max="14316" width="18.28515625" style="1" customWidth="1"/>
    <col min="14317" max="14320" width="16.5703125" style="1" customWidth="1"/>
    <col min="14321" max="14321" width="15.85546875" style="1" customWidth="1"/>
    <col min="14322" max="14322" width="11.28515625" style="1" customWidth="1"/>
    <col min="14323" max="14567" width="9.140625" style="1"/>
    <col min="14568" max="14568" width="8.42578125" style="1" customWidth="1"/>
    <col min="14569" max="14569" width="62.5703125" style="1" customWidth="1"/>
    <col min="14570" max="14570" width="21" style="1" customWidth="1"/>
    <col min="14571" max="14571" width="15.42578125" style="1" customWidth="1"/>
    <col min="14572" max="14572" width="18.28515625" style="1" customWidth="1"/>
    <col min="14573" max="14576" width="16.5703125" style="1" customWidth="1"/>
    <col min="14577" max="14577" width="15.85546875" style="1" customWidth="1"/>
    <col min="14578" max="14578" width="11.28515625" style="1" customWidth="1"/>
    <col min="14579" max="14823" width="9.140625" style="1"/>
    <col min="14824" max="14824" width="8.42578125" style="1" customWidth="1"/>
    <col min="14825" max="14825" width="62.5703125" style="1" customWidth="1"/>
    <col min="14826" max="14826" width="21" style="1" customWidth="1"/>
    <col min="14827" max="14827" width="15.42578125" style="1" customWidth="1"/>
    <col min="14828" max="14828" width="18.28515625" style="1" customWidth="1"/>
    <col min="14829" max="14832" width="16.5703125" style="1" customWidth="1"/>
    <col min="14833" max="14833" width="15.85546875" style="1" customWidth="1"/>
    <col min="14834" max="14834" width="11.28515625" style="1" customWidth="1"/>
    <col min="14835" max="15079" width="9.140625" style="1"/>
    <col min="15080" max="15080" width="8.42578125" style="1" customWidth="1"/>
    <col min="15081" max="15081" width="62.5703125" style="1" customWidth="1"/>
    <col min="15082" max="15082" width="21" style="1" customWidth="1"/>
    <col min="15083" max="15083" width="15.42578125" style="1" customWidth="1"/>
    <col min="15084" max="15084" width="18.28515625" style="1" customWidth="1"/>
    <col min="15085" max="15088" width="16.5703125" style="1" customWidth="1"/>
    <col min="15089" max="15089" width="15.85546875" style="1" customWidth="1"/>
    <col min="15090" max="15090" width="11.28515625" style="1" customWidth="1"/>
    <col min="15091" max="15335" width="9.140625" style="1"/>
    <col min="15336" max="15336" width="8.42578125" style="1" customWidth="1"/>
    <col min="15337" max="15337" width="62.5703125" style="1" customWidth="1"/>
    <col min="15338" max="15338" width="21" style="1" customWidth="1"/>
    <col min="15339" max="15339" width="15.42578125" style="1" customWidth="1"/>
    <col min="15340" max="15340" width="18.28515625" style="1" customWidth="1"/>
    <col min="15341" max="15344" width="16.5703125" style="1" customWidth="1"/>
    <col min="15345" max="15345" width="15.85546875" style="1" customWidth="1"/>
    <col min="15346" max="15346" width="11.28515625" style="1" customWidth="1"/>
    <col min="15347" max="15591" width="9.140625" style="1"/>
    <col min="15592" max="15592" width="8.42578125" style="1" customWidth="1"/>
    <col min="15593" max="15593" width="62.5703125" style="1" customWidth="1"/>
    <col min="15594" max="15594" width="21" style="1" customWidth="1"/>
    <col min="15595" max="15595" width="15.42578125" style="1" customWidth="1"/>
    <col min="15596" max="15596" width="18.28515625" style="1" customWidth="1"/>
    <col min="15597" max="15600" width="16.5703125" style="1" customWidth="1"/>
    <col min="15601" max="15601" width="15.85546875" style="1" customWidth="1"/>
    <col min="15602" max="15602" width="11.28515625" style="1" customWidth="1"/>
    <col min="15603" max="15847" width="9.140625" style="1"/>
    <col min="15848" max="15848" width="8.42578125" style="1" customWidth="1"/>
    <col min="15849" max="15849" width="62.5703125" style="1" customWidth="1"/>
    <col min="15850" max="15850" width="21" style="1" customWidth="1"/>
    <col min="15851" max="15851" width="15.42578125" style="1" customWidth="1"/>
    <col min="15852" max="15852" width="18.28515625" style="1" customWidth="1"/>
    <col min="15853" max="15856" width="16.5703125" style="1" customWidth="1"/>
    <col min="15857" max="15857" width="15.85546875" style="1" customWidth="1"/>
    <col min="15858" max="15858" width="11.28515625" style="1" customWidth="1"/>
    <col min="15859" max="16103" width="9.140625" style="1"/>
    <col min="16104" max="16104" width="8.42578125" style="1" customWidth="1"/>
    <col min="16105" max="16105" width="62.5703125" style="1" customWidth="1"/>
    <col min="16106" max="16106" width="21" style="1" customWidth="1"/>
    <col min="16107" max="16107" width="15.42578125" style="1" customWidth="1"/>
    <col min="16108" max="16108" width="18.28515625" style="1" customWidth="1"/>
    <col min="16109" max="16112" width="16.5703125" style="1" customWidth="1"/>
    <col min="16113" max="16113" width="15.85546875" style="1" customWidth="1"/>
    <col min="16114" max="16114" width="11.28515625" style="1" customWidth="1"/>
    <col min="16115" max="16384" width="9.140625" style="1"/>
  </cols>
  <sheetData>
    <row r="1" spans="1:16" x14ac:dyDescent="0.25">
      <c r="D1" s="3"/>
      <c r="E1" s="3"/>
      <c r="H1" s="2"/>
      <c r="I1" s="2"/>
      <c r="J1" s="2"/>
      <c r="K1" s="2"/>
      <c r="L1" s="2"/>
      <c r="M1" s="2"/>
      <c r="N1" s="2"/>
      <c r="O1" s="2"/>
      <c r="P1" s="2"/>
    </row>
    <row r="2" spans="1:16" ht="25.5" x14ac:dyDescent="0.25">
      <c r="D2" s="3"/>
      <c r="E2" s="3"/>
      <c r="G2" s="36" t="s">
        <v>129</v>
      </c>
      <c r="H2" s="2"/>
      <c r="I2" s="2"/>
      <c r="J2" s="2"/>
      <c r="K2" s="2"/>
      <c r="L2" s="2"/>
      <c r="M2" s="2"/>
      <c r="N2" s="2"/>
      <c r="O2" s="2"/>
      <c r="P2" s="2"/>
    </row>
    <row r="3" spans="1:16" ht="25.5" x14ac:dyDescent="0.25">
      <c r="D3" s="3"/>
      <c r="E3" s="3"/>
      <c r="G3" s="36" t="s">
        <v>171</v>
      </c>
      <c r="H3" s="2"/>
      <c r="I3" s="2"/>
      <c r="J3" s="2"/>
      <c r="K3" s="2"/>
      <c r="L3" s="2"/>
      <c r="M3" s="2"/>
      <c r="N3" s="2"/>
      <c r="O3" s="2"/>
      <c r="P3" s="2"/>
    </row>
    <row r="4" spans="1:16" ht="25.5" x14ac:dyDescent="0.25">
      <c r="D4" s="3"/>
      <c r="E4" s="3"/>
      <c r="G4" s="37" t="s">
        <v>130</v>
      </c>
      <c r="H4" s="2"/>
      <c r="I4" s="2"/>
      <c r="J4" s="2"/>
      <c r="K4" s="2"/>
      <c r="L4" s="2"/>
      <c r="M4" s="2"/>
      <c r="N4" s="2"/>
      <c r="O4" s="2"/>
      <c r="P4" s="2"/>
    </row>
    <row r="5" spans="1:16" ht="25.5" x14ac:dyDescent="0.25">
      <c r="D5" s="3"/>
      <c r="E5" s="3"/>
      <c r="G5" s="36" t="s">
        <v>131</v>
      </c>
      <c r="H5" s="2"/>
      <c r="I5" s="2"/>
      <c r="J5" s="2"/>
      <c r="K5" s="2" t="s">
        <v>170</v>
      </c>
      <c r="L5" s="2"/>
      <c r="M5" s="2"/>
      <c r="N5" s="2"/>
      <c r="O5" s="2"/>
      <c r="P5" s="2"/>
    </row>
    <row r="6" spans="1:16" ht="25.5" x14ac:dyDescent="0.25">
      <c r="D6" s="3"/>
      <c r="E6" s="3"/>
      <c r="G6" s="37" t="s">
        <v>132</v>
      </c>
      <c r="H6" s="2"/>
      <c r="I6" s="2"/>
      <c r="J6" s="2"/>
      <c r="K6" s="2"/>
      <c r="L6" s="2"/>
      <c r="M6" s="2"/>
      <c r="N6" s="2"/>
      <c r="O6" s="2"/>
      <c r="P6" s="2"/>
    </row>
    <row r="7" spans="1:16" ht="25.5" x14ac:dyDescent="0.25">
      <c r="D7" s="3"/>
      <c r="E7" s="3"/>
      <c r="G7" s="36" t="s">
        <v>133</v>
      </c>
      <c r="H7" s="2"/>
      <c r="I7" s="2"/>
      <c r="J7" s="2"/>
      <c r="K7" s="9"/>
      <c r="L7" s="2"/>
      <c r="M7" s="2"/>
      <c r="N7" s="2"/>
      <c r="O7" s="2"/>
      <c r="P7" s="2"/>
    </row>
    <row r="8" spans="1:16" ht="20.25" x14ac:dyDescent="0.25">
      <c r="C8" s="39"/>
      <c r="D8" s="45"/>
      <c r="E8" s="46"/>
      <c r="F8" s="12"/>
      <c r="G8" s="38"/>
      <c r="H8" s="9"/>
      <c r="I8" s="9"/>
      <c r="J8" s="2"/>
      <c r="K8" s="2"/>
      <c r="L8" s="2"/>
      <c r="M8" s="2"/>
      <c r="N8" s="2"/>
      <c r="O8" s="2"/>
      <c r="P8" s="2"/>
    </row>
    <row r="9" spans="1:16" ht="24" customHeight="1" thickBot="1" x14ac:dyDescent="0.3">
      <c r="G9" s="12"/>
      <c r="H9" s="9"/>
      <c r="I9" s="9"/>
      <c r="J9" s="2"/>
      <c r="K9" s="2"/>
      <c r="L9" s="2"/>
      <c r="M9" s="2"/>
      <c r="N9" s="2"/>
      <c r="O9" s="2"/>
      <c r="P9" s="2"/>
    </row>
    <row r="10" spans="1:16" s="13" customFormat="1" ht="18.75" x14ac:dyDescent="0.3">
      <c r="A10" s="82" t="s">
        <v>134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</row>
    <row r="11" spans="1:16" s="13" customFormat="1" ht="16.5" customHeight="1" x14ac:dyDescent="0.3">
      <c r="A11" s="74" t="s">
        <v>0</v>
      </c>
      <c r="B11" s="76" t="s">
        <v>1</v>
      </c>
      <c r="C11" s="76" t="s">
        <v>2</v>
      </c>
      <c r="D11" s="76" t="s">
        <v>106</v>
      </c>
      <c r="E11" s="76"/>
      <c r="F11" s="76" t="s">
        <v>107</v>
      </c>
      <c r="G11" s="76"/>
      <c r="H11" s="76" t="s">
        <v>3</v>
      </c>
      <c r="I11" s="76"/>
      <c r="J11" s="76"/>
      <c r="K11" s="76"/>
      <c r="L11" s="76"/>
      <c r="M11" s="76"/>
      <c r="N11" s="76"/>
      <c r="O11" s="76"/>
      <c r="P11" s="79"/>
    </row>
    <row r="12" spans="1:16" s="13" customFormat="1" ht="66" customHeight="1" x14ac:dyDescent="0.3">
      <c r="A12" s="74"/>
      <c r="B12" s="76"/>
      <c r="C12" s="76"/>
      <c r="D12" s="76"/>
      <c r="E12" s="76"/>
      <c r="F12" s="76"/>
      <c r="G12" s="76"/>
      <c r="H12" s="76" t="s">
        <v>108</v>
      </c>
      <c r="I12" s="76"/>
      <c r="J12" s="76" t="s">
        <v>109</v>
      </c>
      <c r="K12" s="76"/>
      <c r="L12" s="76" t="s">
        <v>110</v>
      </c>
      <c r="M12" s="76"/>
      <c r="N12" s="76" t="s">
        <v>42</v>
      </c>
      <c r="O12" s="76"/>
      <c r="P12" s="79" t="s">
        <v>4</v>
      </c>
    </row>
    <row r="13" spans="1:16" s="13" customFormat="1" ht="18.75" x14ac:dyDescent="0.3">
      <c r="A13" s="75"/>
      <c r="B13" s="77"/>
      <c r="C13" s="78"/>
      <c r="D13" s="64" t="s">
        <v>104</v>
      </c>
      <c r="E13" s="62" t="s">
        <v>105</v>
      </c>
      <c r="F13" s="64" t="s">
        <v>104</v>
      </c>
      <c r="G13" s="62" t="s">
        <v>105</v>
      </c>
      <c r="H13" s="64" t="s">
        <v>104</v>
      </c>
      <c r="I13" s="62" t="s">
        <v>105</v>
      </c>
      <c r="J13" s="64" t="s">
        <v>104</v>
      </c>
      <c r="K13" s="62" t="s">
        <v>105</v>
      </c>
      <c r="L13" s="64" t="s">
        <v>104</v>
      </c>
      <c r="M13" s="62" t="s">
        <v>105</v>
      </c>
      <c r="N13" s="64" t="s">
        <v>104</v>
      </c>
      <c r="O13" s="62" t="s">
        <v>105</v>
      </c>
      <c r="P13" s="79"/>
    </row>
    <row r="14" spans="1:16" s="14" customFormat="1" ht="18.75" x14ac:dyDescent="0.3">
      <c r="A14" s="61">
        <v>1</v>
      </c>
      <c r="B14" s="64">
        <v>2</v>
      </c>
      <c r="C14" s="64">
        <v>3</v>
      </c>
      <c r="D14" s="64">
        <v>4</v>
      </c>
      <c r="E14" s="64">
        <v>5</v>
      </c>
      <c r="F14" s="64">
        <v>6</v>
      </c>
      <c r="G14" s="64">
        <v>7</v>
      </c>
      <c r="H14" s="62">
        <v>8</v>
      </c>
      <c r="I14" s="62">
        <v>9</v>
      </c>
      <c r="J14" s="62">
        <v>10</v>
      </c>
      <c r="K14" s="62">
        <v>11</v>
      </c>
      <c r="L14" s="62">
        <v>12</v>
      </c>
      <c r="M14" s="62">
        <v>13</v>
      </c>
      <c r="N14" s="62">
        <v>14</v>
      </c>
      <c r="O14" s="62">
        <v>15</v>
      </c>
      <c r="P14" s="65">
        <v>16</v>
      </c>
    </row>
    <row r="15" spans="1:16" s="14" customFormat="1" ht="16.5" customHeight="1" x14ac:dyDescent="0.3">
      <c r="A15" s="61"/>
      <c r="B15" s="15" t="s">
        <v>103</v>
      </c>
      <c r="C15" s="64"/>
      <c r="D15" s="64"/>
      <c r="E15" s="64"/>
      <c r="F15" s="64"/>
      <c r="G15" s="64"/>
      <c r="H15" s="42"/>
      <c r="I15" s="42"/>
      <c r="J15" s="42"/>
      <c r="K15" s="42"/>
      <c r="L15" s="42"/>
      <c r="M15" s="42"/>
      <c r="N15" s="42"/>
      <c r="O15" s="42"/>
      <c r="P15" s="43"/>
    </row>
    <row r="16" spans="1:16" s="14" customFormat="1" ht="18.75" x14ac:dyDescent="0.3">
      <c r="A16" s="61"/>
      <c r="B16" s="16" t="s">
        <v>43</v>
      </c>
      <c r="C16" s="64"/>
      <c r="D16" s="64"/>
      <c r="E16" s="64"/>
      <c r="F16" s="60">
        <f>F17+F118+F161+F162</f>
        <v>11453720.256030587</v>
      </c>
      <c r="G16" s="60">
        <f>G17+G118+G161+G162</f>
        <v>3002486.27465</v>
      </c>
      <c r="H16" s="60">
        <f t="shared" ref="H16:P16" si="0">H17+H118+H161+H162</f>
        <v>11453720.256030587</v>
      </c>
      <c r="I16" s="60">
        <f t="shared" si="0"/>
        <v>2568026.27465</v>
      </c>
      <c r="J16" s="60">
        <f t="shared" si="0"/>
        <v>0</v>
      </c>
      <c r="K16" s="60">
        <f t="shared" si="0"/>
        <v>0</v>
      </c>
      <c r="L16" s="60">
        <f t="shared" si="0"/>
        <v>0</v>
      </c>
      <c r="M16" s="60">
        <f t="shared" si="0"/>
        <v>0</v>
      </c>
      <c r="N16" s="60">
        <f t="shared" si="0"/>
        <v>0</v>
      </c>
      <c r="O16" s="60">
        <f t="shared" si="0"/>
        <v>434460</v>
      </c>
      <c r="P16" s="17">
        <f t="shared" si="0"/>
        <v>0</v>
      </c>
    </row>
    <row r="17" spans="1:16" s="14" customFormat="1" ht="18.75" x14ac:dyDescent="0.3">
      <c r="A17" s="61"/>
      <c r="B17" s="19" t="s">
        <v>5</v>
      </c>
      <c r="C17" s="64"/>
      <c r="D17" s="64"/>
      <c r="E17" s="64"/>
      <c r="F17" s="60">
        <f>H17+J17+L17+N17</f>
        <v>8918606.6116705872</v>
      </c>
      <c r="G17" s="60">
        <f>I17+K17++M17+O17+P17</f>
        <v>1287014.7110299999</v>
      </c>
      <c r="H17" s="20">
        <f>SUM(H18:H117)</f>
        <v>8918606.6116705872</v>
      </c>
      <c r="I17" s="20">
        <f t="shared" ref="I17:P17" si="1">SUM(I18:I117)</f>
        <v>1287014.7110299999</v>
      </c>
      <c r="J17" s="20">
        <f t="shared" si="1"/>
        <v>0</v>
      </c>
      <c r="K17" s="20">
        <f t="shared" si="1"/>
        <v>0</v>
      </c>
      <c r="L17" s="20">
        <f t="shared" si="1"/>
        <v>0</v>
      </c>
      <c r="M17" s="20">
        <f t="shared" si="1"/>
        <v>0</v>
      </c>
      <c r="N17" s="20">
        <f t="shared" si="1"/>
        <v>0</v>
      </c>
      <c r="O17" s="20">
        <f t="shared" si="1"/>
        <v>0</v>
      </c>
      <c r="P17" s="21">
        <f t="shared" si="1"/>
        <v>0</v>
      </c>
    </row>
    <row r="18" spans="1:16" s="13" customFormat="1" ht="37.5" x14ac:dyDescent="0.3">
      <c r="A18" s="61">
        <v>1</v>
      </c>
      <c r="B18" s="19" t="s">
        <v>44</v>
      </c>
      <c r="C18" s="62" t="s">
        <v>325</v>
      </c>
      <c r="D18" s="62">
        <v>1</v>
      </c>
      <c r="E18" s="62"/>
      <c r="F18" s="72">
        <f>H18+J18+L18+N18</f>
        <v>710560.513708018</v>
      </c>
      <c r="G18" s="72">
        <f>I18+K18+M18+O18</f>
        <v>0</v>
      </c>
      <c r="H18" s="69">
        <v>710560.513708018</v>
      </c>
      <c r="I18" s="69"/>
      <c r="J18" s="69"/>
      <c r="K18" s="71"/>
      <c r="L18" s="71"/>
      <c r="M18" s="71"/>
      <c r="N18" s="69"/>
      <c r="O18" s="71"/>
      <c r="P18" s="67"/>
    </row>
    <row r="19" spans="1:16" s="13" customFormat="1" ht="56.25" x14ac:dyDescent="0.3">
      <c r="A19" s="18" t="s">
        <v>45</v>
      </c>
      <c r="B19" s="22" t="s">
        <v>46</v>
      </c>
      <c r="C19" s="23" t="s">
        <v>12</v>
      </c>
      <c r="D19" s="23">
        <v>1</v>
      </c>
      <c r="E19" s="23"/>
      <c r="F19" s="73"/>
      <c r="G19" s="73"/>
      <c r="H19" s="70"/>
      <c r="I19" s="69"/>
      <c r="J19" s="70"/>
      <c r="K19" s="71"/>
      <c r="L19" s="71"/>
      <c r="M19" s="71"/>
      <c r="N19" s="70"/>
      <c r="O19" s="71"/>
      <c r="P19" s="68"/>
    </row>
    <row r="20" spans="1:16" s="13" customFormat="1" ht="37.5" x14ac:dyDescent="0.3">
      <c r="A20" s="61">
        <v>2</v>
      </c>
      <c r="B20" s="19" t="s">
        <v>47</v>
      </c>
      <c r="C20" s="62" t="s">
        <v>330</v>
      </c>
      <c r="D20" s="62" t="s">
        <v>331</v>
      </c>
      <c r="E20" s="64"/>
      <c r="F20" s="72">
        <f>H20+J20+L20+N20</f>
        <v>500000</v>
      </c>
      <c r="G20" s="72">
        <f>I20+K20+M20+O20</f>
        <v>0</v>
      </c>
      <c r="H20" s="69">
        <v>500000</v>
      </c>
      <c r="I20" s="69"/>
      <c r="J20" s="69"/>
      <c r="K20" s="71"/>
      <c r="L20" s="71"/>
      <c r="M20" s="71"/>
      <c r="N20" s="69"/>
      <c r="O20" s="71"/>
      <c r="P20" s="67"/>
    </row>
    <row r="21" spans="1:16" s="13" customFormat="1" ht="37.5" x14ac:dyDescent="0.3">
      <c r="A21" s="18" t="s">
        <v>48</v>
      </c>
      <c r="B21" s="22" t="s">
        <v>49</v>
      </c>
      <c r="C21" s="63" t="s">
        <v>20</v>
      </c>
      <c r="D21" s="23">
        <v>1</v>
      </c>
      <c r="E21" s="23"/>
      <c r="F21" s="73"/>
      <c r="G21" s="73"/>
      <c r="H21" s="70"/>
      <c r="I21" s="69"/>
      <c r="J21" s="70"/>
      <c r="K21" s="71"/>
      <c r="L21" s="71"/>
      <c r="M21" s="71"/>
      <c r="N21" s="70"/>
      <c r="O21" s="71"/>
      <c r="P21" s="68"/>
    </row>
    <row r="22" spans="1:16" s="13" customFormat="1" ht="37.5" x14ac:dyDescent="0.3">
      <c r="A22" s="18" t="s">
        <v>50</v>
      </c>
      <c r="B22" s="22" t="s">
        <v>51</v>
      </c>
      <c r="C22" s="63" t="s">
        <v>20</v>
      </c>
      <c r="D22" s="23">
        <v>1</v>
      </c>
      <c r="E22" s="23"/>
      <c r="F22" s="73"/>
      <c r="G22" s="73"/>
      <c r="H22" s="70"/>
      <c r="I22" s="69"/>
      <c r="J22" s="70"/>
      <c r="K22" s="71"/>
      <c r="L22" s="71"/>
      <c r="M22" s="71"/>
      <c r="N22" s="70"/>
      <c r="O22" s="71"/>
      <c r="P22" s="68"/>
    </row>
    <row r="23" spans="1:16" s="13" customFormat="1" ht="56.25" x14ac:dyDescent="0.3">
      <c r="A23" s="61">
        <v>3</v>
      </c>
      <c r="B23" s="19" t="s">
        <v>136</v>
      </c>
      <c r="C23" s="64" t="s">
        <v>137</v>
      </c>
      <c r="D23" s="62"/>
      <c r="E23" s="62">
        <v>1</v>
      </c>
      <c r="F23" s="66">
        <f>H23+J23+L23+N23</f>
        <v>0</v>
      </c>
      <c r="G23" s="66">
        <f>I23+K23+M23+O23</f>
        <v>1804.9788799999999</v>
      </c>
      <c r="H23" s="54"/>
      <c r="I23" s="53">
        <f>1804978.88/1000</f>
        <v>1804.9788799999999</v>
      </c>
      <c r="J23" s="54"/>
      <c r="K23" s="57"/>
      <c r="L23" s="57"/>
      <c r="M23" s="57"/>
      <c r="N23" s="54"/>
      <c r="O23" s="57"/>
      <c r="P23" s="56"/>
    </row>
    <row r="24" spans="1:16" s="13" customFormat="1" ht="75" x14ac:dyDescent="0.3">
      <c r="A24" s="61">
        <v>4</v>
      </c>
      <c r="B24" s="19" t="s">
        <v>6</v>
      </c>
      <c r="C24" s="62" t="s">
        <v>86</v>
      </c>
      <c r="D24" s="62" t="s">
        <v>87</v>
      </c>
      <c r="E24" s="62"/>
      <c r="F24" s="72">
        <f>H24+J24+L24+N24</f>
        <v>446044.2667156047</v>
      </c>
      <c r="G24" s="72">
        <f>I24+K24+M24+O24</f>
        <v>0</v>
      </c>
      <c r="H24" s="69">
        <v>446044.2667156047</v>
      </c>
      <c r="I24" s="69"/>
      <c r="J24" s="69"/>
      <c r="K24" s="71"/>
      <c r="L24" s="71"/>
      <c r="M24" s="71"/>
      <c r="N24" s="69"/>
      <c r="O24" s="71"/>
      <c r="P24" s="67"/>
    </row>
    <row r="25" spans="1:16" s="13" customFormat="1" ht="18.75" x14ac:dyDescent="0.3">
      <c r="A25" s="18" t="s">
        <v>21</v>
      </c>
      <c r="B25" s="22" t="s">
        <v>52</v>
      </c>
      <c r="C25" s="63" t="s">
        <v>27</v>
      </c>
      <c r="D25" s="23">
        <v>6.57</v>
      </c>
      <c r="E25" s="23"/>
      <c r="F25" s="73"/>
      <c r="G25" s="73"/>
      <c r="H25" s="70"/>
      <c r="I25" s="69"/>
      <c r="J25" s="70"/>
      <c r="K25" s="71"/>
      <c r="L25" s="71"/>
      <c r="M25" s="71"/>
      <c r="N25" s="70"/>
      <c r="O25" s="71"/>
      <c r="P25" s="68"/>
    </row>
    <row r="26" spans="1:16" s="13" customFormat="1" ht="18.75" x14ac:dyDescent="0.3">
      <c r="A26" s="18" t="s">
        <v>22</v>
      </c>
      <c r="B26" s="22" t="s">
        <v>53</v>
      </c>
      <c r="C26" s="63" t="s">
        <v>12</v>
      </c>
      <c r="D26" s="23">
        <v>11</v>
      </c>
      <c r="E26" s="23"/>
      <c r="F26" s="73"/>
      <c r="G26" s="73"/>
      <c r="H26" s="70"/>
      <c r="I26" s="69"/>
      <c r="J26" s="70"/>
      <c r="K26" s="71"/>
      <c r="L26" s="71"/>
      <c r="M26" s="71"/>
      <c r="N26" s="70"/>
      <c r="O26" s="71"/>
      <c r="P26" s="68"/>
    </row>
    <row r="27" spans="1:16" s="13" customFormat="1" ht="18.75" x14ac:dyDescent="0.3">
      <c r="A27" s="18" t="s">
        <v>23</v>
      </c>
      <c r="B27" s="22" t="s">
        <v>54</v>
      </c>
      <c r="C27" s="63" t="s">
        <v>12</v>
      </c>
      <c r="D27" s="23">
        <v>10</v>
      </c>
      <c r="E27" s="23"/>
      <c r="F27" s="73"/>
      <c r="G27" s="73"/>
      <c r="H27" s="70"/>
      <c r="I27" s="69"/>
      <c r="J27" s="70"/>
      <c r="K27" s="71"/>
      <c r="L27" s="71"/>
      <c r="M27" s="71"/>
      <c r="N27" s="70"/>
      <c r="O27" s="71"/>
      <c r="P27" s="68"/>
    </row>
    <row r="28" spans="1:16" s="13" customFormat="1" ht="75" x14ac:dyDescent="0.3">
      <c r="A28" s="61">
        <v>5</v>
      </c>
      <c r="B28" s="19" t="s">
        <v>17</v>
      </c>
      <c r="C28" s="62" t="s">
        <v>311</v>
      </c>
      <c r="D28" s="62" t="s">
        <v>313</v>
      </c>
      <c r="E28" s="62" t="s">
        <v>312</v>
      </c>
      <c r="F28" s="72">
        <f>H28+J28+L28+N28</f>
        <v>100000</v>
      </c>
      <c r="G28" s="72">
        <f>I28+K28+M28+O28</f>
        <v>400766.65713000007</v>
      </c>
      <c r="H28" s="69">
        <v>100000</v>
      </c>
      <c r="I28" s="69">
        <f>185355567.52/1000+211264593.36/1000+4146496.25/1000</f>
        <v>400766.65713000007</v>
      </c>
      <c r="J28" s="71"/>
      <c r="K28" s="71"/>
      <c r="L28" s="71"/>
      <c r="M28" s="71"/>
      <c r="N28" s="71"/>
      <c r="O28" s="71"/>
      <c r="P28" s="85"/>
    </row>
    <row r="29" spans="1:16" s="13" customFormat="1" ht="37.5" x14ac:dyDescent="0.3">
      <c r="A29" s="18" t="s">
        <v>24</v>
      </c>
      <c r="B29" s="22" t="s">
        <v>55</v>
      </c>
      <c r="C29" s="63" t="s">
        <v>27</v>
      </c>
      <c r="D29" s="63">
        <v>1.9410000000000001</v>
      </c>
      <c r="E29" s="23"/>
      <c r="F29" s="72"/>
      <c r="G29" s="72"/>
      <c r="H29" s="69"/>
      <c r="I29" s="69"/>
      <c r="J29" s="71"/>
      <c r="K29" s="71"/>
      <c r="L29" s="71"/>
      <c r="M29" s="71"/>
      <c r="N29" s="71"/>
      <c r="O29" s="71"/>
      <c r="P29" s="85"/>
    </row>
    <row r="30" spans="1:16" s="13" customFormat="1" ht="18.75" x14ac:dyDescent="0.3">
      <c r="A30" s="18" t="s">
        <v>25</v>
      </c>
      <c r="B30" s="22" t="s">
        <v>111</v>
      </c>
      <c r="C30" s="63" t="s">
        <v>20</v>
      </c>
      <c r="D30" s="23"/>
      <c r="E30" s="23">
        <v>232</v>
      </c>
      <c r="F30" s="72"/>
      <c r="G30" s="72"/>
      <c r="H30" s="69"/>
      <c r="I30" s="69"/>
      <c r="J30" s="71"/>
      <c r="K30" s="71"/>
      <c r="L30" s="71"/>
      <c r="M30" s="71"/>
      <c r="N30" s="71"/>
      <c r="O30" s="71"/>
      <c r="P30" s="85"/>
    </row>
    <row r="31" spans="1:16" s="13" customFormat="1" ht="37.5" x14ac:dyDescent="0.3">
      <c r="A31" s="18" t="s">
        <v>26</v>
      </c>
      <c r="B31" s="22" t="s">
        <v>112</v>
      </c>
      <c r="C31" s="63" t="s">
        <v>27</v>
      </c>
      <c r="D31" s="23"/>
      <c r="E31" s="23">
        <v>6.923</v>
      </c>
      <c r="F31" s="72"/>
      <c r="G31" s="72"/>
      <c r="H31" s="69"/>
      <c r="I31" s="69"/>
      <c r="J31" s="71"/>
      <c r="K31" s="71"/>
      <c r="L31" s="71"/>
      <c r="M31" s="71"/>
      <c r="N31" s="71"/>
      <c r="O31" s="71"/>
      <c r="P31" s="85"/>
    </row>
    <row r="32" spans="1:16" s="13" customFormat="1" ht="18.75" x14ac:dyDescent="0.3">
      <c r="A32" s="18" t="s">
        <v>28</v>
      </c>
      <c r="B32" s="22" t="s">
        <v>113</v>
      </c>
      <c r="C32" s="63" t="s">
        <v>20</v>
      </c>
      <c r="D32" s="63"/>
      <c r="E32" s="23">
        <v>2</v>
      </c>
      <c r="F32" s="72"/>
      <c r="G32" s="72"/>
      <c r="H32" s="69"/>
      <c r="I32" s="69"/>
      <c r="J32" s="71"/>
      <c r="K32" s="71"/>
      <c r="L32" s="71"/>
      <c r="M32" s="71"/>
      <c r="N32" s="71"/>
      <c r="O32" s="71"/>
      <c r="P32" s="85"/>
    </row>
    <row r="33" spans="1:16" s="13" customFormat="1" ht="168.75" x14ac:dyDescent="0.3">
      <c r="A33" s="18" t="s">
        <v>304</v>
      </c>
      <c r="B33" s="22" t="s">
        <v>182</v>
      </c>
      <c r="C33" s="63" t="s">
        <v>20</v>
      </c>
      <c r="D33" s="63"/>
      <c r="E33" s="23">
        <v>1</v>
      </c>
      <c r="F33" s="72"/>
      <c r="G33" s="72"/>
      <c r="H33" s="69"/>
      <c r="I33" s="69"/>
      <c r="J33" s="71"/>
      <c r="K33" s="71"/>
      <c r="L33" s="71"/>
      <c r="M33" s="71"/>
      <c r="N33" s="71"/>
      <c r="O33" s="71"/>
      <c r="P33" s="85"/>
    </row>
    <row r="34" spans="1:16" s="13" customFormat="1" ht="93.75" x14ac:dyDescent="0.3">
      <c r="A34" s="18" t="s">
        <v>197</v>
      </c>
      <c r="B34" s="22" t="s">
        <v>178</v>
      </c>
      <c r="C34" s="63" t="s">
        <v>12</v>
      </c>
      <c r="D34" s="63"/>
      <c r="E34" s="23">
        <v>4</v>
      </c>
      <c r="F34" s="72"/>
      <c r="G34" s="72"/>
      <c r="H34" s="69"/>
      <c r="I34" s="69"/>
      <c r="J34" s="71"/>
      <c r="K34" s="71"/>
      <c r="L34" s="71"/>
      <c r="M34" s="71"/>
      <c r="N34" s="71"/>
      <c r="O34" s="71"/>
      <c r="P34" s="85"/>
    </row>
    <row r="35" spans="1:16" s="13" customFormat="1" ht="225" x14ac:dyDescent="0.3">
      <c r="A35" s="18" t="s">
        <v>198</v>
      </c>
      <c r="B35" s="22" t="s">
        <v>179</v>
      </c>
      <c r="C35" s="63" t="s">
        <v>20</v>
      </c>
      <c r="D35" s="63"/>
      <c r="E35" s="23">
        <v>1</v>
      </c>
      <c r="F35" s="72"/>
      <c r="G35" s="72"/>
      <c r="H35" s="69"/>
      <c r="I35" s="69"/>
      <c r="J35" s="71"/>
      <c r="K35" s="71"/>
      <c r="L35" s="71"/>
      <c r="M35" s="71"/>
      <c r="N35" s="71"/>
      <c r="O35" s="71"/>
      <c r="P35" s="85"/>
    </row>
    <row r="36" spans="1:16" s="13" customFormat="1" ht="206.25" x14ac:dyDescent="0.3">
      <c r="A36" s="18" t="s">
        <v>199</v>
      </c>
      <c r="B36" s="22" t="s">
        <v>180</v>
      </c>
      <c r="C36" s="63" t="s">
        <v>20</v>
      </c>
      <c r="D36" s="63"/>
      <c r="E36" s="23">
        <v>1</v>
      </c>
      <c r="F36" s="72"/>
      <c r="G36" s="72"/>
      <c r="H36" s="69"/>
      <c r="I36" s="69"/>
      <c r="J36" s="71"/>
      <c r="K36" s="71"/>
      <c r="L36" s="71"/>
      <c r="M36" s="71"/>
      <c r="N36" s="71"/>
      <c r="O36" s="71"/>
      <c r="P36" s="85"/>
    </row>
    <row r="37" spans="1:16" s="13" customFormat="1" ht="225" x14ac:dyDescent="0.3">
      <c r="A37" s="18" t="s">
        <v>200</v>
      </c>
      <c r="B37" s="22" t="s">
        <v>181</v>
      </c>
      <c r="C37" s="63" t="s">
        <v>20</v>
      </c>
      <c r="D37" s="63"/>
      <c r="E37" s="23">
        <v>1</v>
      </c>
      <c r="F37" s="72"/>
      <c r="G37" s="72"/>
      <c r="H37" s="69"/>
      <c r="I37" s="69"/>
      <c r="J37" s="71"/>
      <c r="K37" s="71"/>
      <c r="L37" s="71"/>
      <c r="M37" s="71"/>
      <c r="N37" s="71"/>
      <c r="O37" s="71"/>
      <c r="P37" s="85"/>
    </row>
    <row r="38" spans="1:16" s="13" customFormat="1" ht="206.25" x14ac:dyDescent="0.3">
      <c r="A38" s="18" t="s">
        <v>201</v>
      </c>
      <c r="B38" s="22" t="s">
        <v>183</v>
      </c>
      <c r="C38" s="63" t="s">
        <v>20</v>
      </c>
      <c r="D38" s="63"/>
      <c r="E38" s="23">
        <v>1</v>
      </c>
      <c r="F38" s="72"/>
      <c r="G38" s="72"/>
      <c r="H38" s="69"/>
      <c r="I38" s="69"/>
      <c r="J38" s="71"/>
      <c r="K38" s="71"/>
      <c r="L38" s="71"/>
      <c r="M38" s="71"/>
      <c r="N38" s="71"/>
      <c r="O38" s="71"/>
      <c r="P38" s="85"/>
    </row>
    <row r="39" spans="1:16" s="13" customFormat="1" ht="75" x14ac:dyDescent="0.3">
      <c r="A39" s="61">
        <v>6</v>
      </c>
      <c r="B39" s="19" t="s">
        <v>18</v>
      </c>
      <c r="C39" s="62" t="s">
        <v>328</v>
      </c>
      <c r="D39" s="24">
        <v>0.96</v>
      </c>
      <c r="E39" s="62" t="s">
        <v>329</v>
      </c>
      <c r="F39" s="72">
        <f>H39+J39+L39+N39</f>
        <v>100000</v>
      </c>
      <c r="G39" s="72">
        <f>I39+K39+M39+O39</f>
        <v>649202.62217999995</v>
      </c>
      <c r="H39" s="69">
        <v>100000</v>
      </c>
      <c r="I39" s="69">
        <f>281856950.36/1000+360703966.21/1000+6641705.61/1000</f>
        <v>649202.62217999995</v>
      </c>
      <c r="J39" s="71"/>
      <c r="K39" s="71"/>
      <c r="L39" s="71"/>
      <c r="M39" s="71"/>
      <c r="N39" s="71"/>
      <c r="O39" s="71"/>
      <c r="P39" s="85"/>
    </row>
    <row r="40" spans="1:16" s="13" customFormat="1" ht="37.5" x14ac:dyDescent="0.3">
      <c r="A40" s="18" t="s">
        <v>29</v>
      </c>
      <c r="B40" s="22" t="s">
        <v>55</v>
      </c>
      <c r="C40" s="63" t="s">
        <v>27</v>
      </c>
      <c r="D40" s="25">
        <v>0.96</v>
      </c>
      <c r="E40" s="40"/>
      <c r="F40" s="72"/>
      <c r="G40" s="72"/>
      <c r="H40" s="69"/>
      <c r="I40" s="69"/>
      <c r="J40" s="71"/>
      <c r="K40" s="71"/>
      <c r="L40" s="71"/>
      <c r="M40" s="71"/>
      <c r="N40" s="71"/>
      <c r="O40" s="71"/>
      <c r="P40" s="85"/>
    </row>
    <row r="41" spans="1:16" s="13" customFormat="1" ht="37.5" x14ac:dyDescent="0.3">
      <c r="A41" s="18" t="s">
        <v>30</v>
      </c>
      <c r="B41" s="22" t="s">
        <v>112</v>
      </c>
      <c r="C41" s="63" t="s">
        <v>27</v>
      </c>
      <c r="D41" s="40"/>
      <c r="E41" s="23">
        <v>14.305</v>
      </c>
      <c r="F41" s="72"/>
      <c r="G41" s="72"/>
      <c r="H41" s="69"/>
      <c r="I41" s="69"/>
      <c r="J41" s="71"/>
      <c r="K41" s="71"/>
      <c r="L41" s="71"/>
      <c r="M41" s="71"/>
      <c r="N41" s="71"/>
      <c r="O41" s="71"/>
      <c r="P41" s="85"/>
    </row>
    <row r="42" spans="1:16" s="13" customFormat="1" ht="18.75" x14ac:dyDescent="0.3">
      <c r="A42" s="18" t="s">
        <v>57</v>
      </c>
      <c r="B42" s="22" t="s">
        <v>31</v>
      </c>
      <c r="C42" s="63" t="s">
        <v>20</v>
      </c>
      <c r="D42" s="40"/>
      <c r="E42" s="23">
        <v>45</v>
      </c>
      <c r="F42" s="72"/>
      <c r="G42" s="72"/>
      <c r="H42" s="69"/>
      <c r="I42" s="69"/>
      <c r="J42" s="71"/>
      <c r="K42" s="71"/>
      <c r="L42" s="71"/>
      <c r="M42" s="71"/>
      <c r="N42" s="71"/>
      <c r="O42" s="71"/>
      <c r="P42" s="85"/>
    </row>
    <row r="43" spans="1:16" s="13" customFormat="1" ht="18.75" x14ac:dyDescent="0.3">
      <c r="A43" s="18" t="s">
        <v>139</v>
      </c>
      <c r="B43" s="22" t="s">
        <v>114</v>
      </c>
      <c r="C43" s="63" t="s">
        <v>20</v>
      </c>
      <c r="D43" s="25"/>
      <c r="E43" s="23">
        <v>7</v>
      </c>
      <c r="F43" s="72"/>
      <c r="G43" s="72"/>
      <c r="H43" s="69"/>
      <c r="I43" s="69"/>
      <c r="J43" s="71"/>
      <c r="K43" s="71"/>
      <c r="L43" s="71"/>
      <c r="M43" s="71"/>
      <c r="N43" s="71"/>
      <c r="O43" s="71"/>
      <c r="P43" s="85"/>
    </row>
    <row r="44" spans="1:16" s="13" customFormat="1" ht="37.5" x14ac:dyDescent="0.3">
      <c r="A44" s="18" t="s">
        <v>305</v>
      </c>
      <c r="B44" s="22" t="s">
        <v>158</v>
      </c>
      <c r="C44" s="63" t="s">
        <v>12</v>
      </c>
      <c r="D44" s="25"/>
      <c r="E44" s="23">
        <v>1</v>
      </c>
      <c r="F44" s="72"/>
      <c r="G44" s="72"/>
      <c r="H44" s="69"/>
      <c r="I44" s="69"/>
      <c r="J44" s="71"/>
      <c r="K44" s="71"/>
      <c r="L44" s="71"/>
      <c r="M44" s="71"/>
      <c r="N44" s="71"/>
      <c r="O44" s="71"/>
      <c r="P44" s="85"/>
    </row>
    <row r="45" spans="1:16" s="13" customFormat="1" ht="262.5" x14ac:dyDescent="0.3">
      <c r="A45" s="18" t="s">
        <v>306</v>
      </c>
      <c r="B45" s="22" t="s">
        <v>196</v>
      </c>
      <c r="C45" s="63" t="s">
        <v>20</v>
      </c>
      <c r="D45" s="25"/>
      <c r="E45" s="23">
        <v>1</v>
      </c>
      <c r="F45" s="72"/>
      <c r="G45" s="72"/>
      <c r="H45" s="69"/>
      <c r="I45" s="69"/>
      <c r="J45" s="71"/>
      <c r="K45" s="71"/>
      <c r="L45" s="71"/>
      <c r="M45" s="71"/>
      <c r="N45" s="71"/>
      <c r="O45" s="71"/>
      <c r="P45" s="85"/>
    </row>
    <row r="46" spans="1:16" s="13" customFormat="1" ht="206.25" x14ac:dyDescent="0.3">
      <c r="A46" s="18" t="s">
        <v>157</v>
      </c>
      <c r="B46" s="22" t="s">
        <v>195</v>
      </c>
      <c r="C46" s="63" t="s">
        <v>20</v>
      </c>
      <c r="D46" s="25"/>
      <c r="E46" s="23">
        <v>1</v>
      </c>
      <c r="F46" s="72"/>
      <c r="G46" s="72"/>
      <c r="H46" s="69"/>
      <c r="I46" s="69"/>
      <c r="J46" s="71"/>
      <c r="K46" s="71"/>
      <c r="L46" s="71"/>
      <c r="M46" s="71"/>
      <c r="N46" s="71"/>
      <c r="O46" s="71"/>
      <c r="P46" s="85"/>
    </row>
    <row r="47" spans="1:16" s="13" customFormat="1" ht="281.25" x14ac:dyDescent="0.3">
      <c r="A47" s="18" t="s">
        <v>202</v>
      </c>
      <c r="B47" s="22" t="s">
        <v>194</v>
      </c>
      <c r="C47" s="63" t="s">
        <v>20</v>
      </c>
      <c r="D47" s="25"/>
      <c r="E47" s="23">
        <v>1</v>
      </c>
      <c r="F47" s="72"/>
      <c r="G47" s="72"/>
      <c r="H47" s="69"/>
      <c r="I47" s="69"/>
      <c r="J47" s="71"/>
      <c r="K47" s="71"/>
      <c r="L47" s="71"/>
      <c r="M47" s="71"/>
      <c r="N47" s="71"/>
      <c r="O47" s="71"/>
      <c r="P47" s="85"/>
    </row>
    <row r="48" spans="1:16" s="13" customFormat="1" ht="300" x14ac:dyDescent="0.3">
      <c r="A48" s="18" t="s">
        <v>203</v>
      </c>
      <c r="B48" s="22" t="s">
        <v>193</v>
      </c>
      <c r="C48" s="63" t="s">
        <v>20</v>
      </c>
      <c r="D48" s="25"/>
      <c r="E48" s="23">
        <v>1</v>
      </c>
      <c r="F48" s="72"/>
      <c r="G48" s="72"/>
      <c r="H48" s="69"/>
      <c r="I48" s="69"/>
      <c r="J48" s="71"/>
      <c r="K48" s="71"/>
      <c r="L48" s="71"/>
      <c r="M48" s="71"/>
      <c r="N48" s="71"/>
      <c r="O48" s="71"/>
      <c r="P48" s="85"/>
    </row>
    <row r="49" spans="1:16" s="13" customFormat="1" ht="262.5" x14ac:dyDescent="0.3">
      <c r="A49" s="18" t="s">
        <v>204</v>
      </c>
      <c r="B49" s="22" t="s">
        <v>192</v>
      </c>
      <c r="C49" s="63" t="s">
        <v>20</v>
      </c>
      <c r="D49" s="25"/>
      <c r="E49" s="23">
        <v>1</v>
      </c>
      <c r="F49" s="72"/>
      <c r="G49" s="72"/>
      <c r="H49" s="69"/>
      <c r="I49" s="69"/>
      <c r="J49" s="71"/>
      <c r="K49" s="71"/>
      <c r="L49" s="71"/>
      <c r="M49" s="71"/>
      <c r="N49" s="71"/>
      <c r="O49" s="71"/>
      <c r="P49" s="85"/>
    </row>
    <row r="50" spans="1:16" s="13" customFormat="1" ht="225" x14ac:dyDescent="0.3">
      <c r="A50" s="18" t="s">
        <v>205</v>
      </c>
      <c r="B50" s="22" t="s">
        <v>191</v>
      </c>
      <c r="C50" s="63" t="s">
        <v>20</v>
      </c>
      <c r="D50" s="25"/>
      <c r="E50" s="23">
        <v>1</v>
      </c>
      <c r="F50" s="72"/>
      <c r="G50" s="72"/>
      <c r="H50" s="69"/>
      <c r="I50" s="69"/>
      <c r="J50" s="71"/>
      <c r="K50" s="71"/>
      <c r="L50" s="71"/>
      <c r="M50" s="71"/>
      <c r="N50" s="71"/>
      <c r="O50" s="71"/>
      <c r="P50" s="85"/>
    </row>
    <row r="51" spans="1:16" s="13" customFormat="1" ht="112.5" x14ac:dyDescent="0.3">
      <c r="A51" s="18" t="s">
        <v>206</v>
      </c>
      <c r="B51" s="22" t="s">
        <v>190</v>
      </c>
      <c r="C51" s="63" t="s">
        <v>20</v>
      </c>
      <c r="D51" s="25"/>
      <c r="E51" s="23">
        <v>1</v>
      </c>
      <c r="F51" s="72"/>
      <c r="G51" s="72"/>
      <c r="H51" s="69"/>
      <c r="I51" s="69"/>
      <c r="J51" s="71"/>
      <c r="K51" s="71"/>
      <c r="L51" s="71"/>
      <c r="M51" s="71"/>
      <c r="N51" s="71"/>
      <c r="O51" s="71"/>
      <c r="P51" s="85"/>
    </row>
    <row r="52" spans="1:16" s="13" customFormat="1" ht="281.25" x14ac:dyDescent="0.3">
      <c r="A52" s="18" t="s">
        <v>207</v>
      </c>
      <c r="B52" s="22" t="s">
        <v>189</v>
      </c>
      <c r="C52" s="63" t="s">
        <v>20</v>
      </c>
      <c r="D52" s="25"/>
      <c r="E52" s="23">
        <v>1</v>
      </c>
      <c r="F52" s="72"/>
      <c r="G52" s="72"/>
      <c r="H52" s="69"/>
      <c r="I52" s="69"/>
      <c r="J52" s="71"/>
      <c r="K52" s="71"/>
      <c r="L52" s="71"/>
      <c r="M52" s="71"/>
      <c r="N52" s="71"/>
      <c r="O52" s="71"/>
      <c r="P52" s="85"/>
    </row>
    <row r="53" spans="1:16" s="13" customFormat="1" ht="281.25" x14ac:dyDescent="0.3">
      <c r="A53" s="18" t="s">
        <v>208</v>
      </c>
      <c r="B53" s="22" t="s">
        <v>188</v>
      </c>
      <c r="C53" s="63" t="s">
        <v>20</v>
      </c>
      <c r="D53" s="25"/>
      <c r="E53" s="23">
        <v>1</v>
      </c>
      <c r="F53" s="72"/>
      <c r="G53" s="72"/>
      <c r="H53" s="69"/>
      <c r="I53" s="69"/>
      <c r="J53" s="71"/>
      <c r="K53" s="71"/>
      <c r="L53" s="71"/>
      <c r="M53" s="71"/>
      <c r="N53" s="71"/>
      <c r="O53" s="71"/>
      <c r="P53" s="85"/>
    </row>
    <row r="54" spans="1:16" s="13" customFormat="1" ht="281.25" x14ac:dyDescent="0.3">
      <c r="A54" s="18" t="s">
        <v>209</v>
      </c>
      <c r="B54" s="22" t="s">
        <v>187</v>
      </c>
      <c r="C54" s="63" t="s">
        <v>20</v>
      </c>
      <c r="D54" s="25"/>
      <c r="E54" s="23">
        <v>1</v>
      </c>
      <c r="F54" s="72"/>
      <c r="G54" s="72"/>
      <c r="H54" s="69"/>
      <c r="I54" s="69"/>
      <c r="J54" s="71"/>
      <c r="K54" s="71"/>
      <c r="L54" s="71"/>
      <c r="M54" s="71"/>
      <c r="N54" s="71"/>
      <c r="O54" s="71"/>
      <c r="P54" s="85"/>
    </row>
    <row r="55" spans="1:16" s="13" customFormat="1" ht="300" x14ac:dyDescent="0.3">
      <c r="A55" s="18" t="s">
        <v>211</v>
      </c>
      <c r="B55" s="22" t="s">
        <v>186</v>
      </c>
      <c r="C55" s="63" t="s">
        <v>20</v>
      </c>
      <c r="D55" s="25"/>
      <c r="E55" s="23">
        <v>1</v>
      </c>
      <c r="F55" s="72"/>
      <c r="G55" s="72"/>
      <c r="H55" s="69"/>
      <c r="I55" s="69"/>
      <c r="J55" s="71"/>
      <c r="K55" s="71"/>
      <c r="L55" s="71"/>
      <c r="M55" s="71"/>
      <c r="N55" s="71"/>
      <c r="O55" s="71"/>
      <c r="P55" s="85"/>
    </row>
    <row r="56" spans="1:16" s="13" customFormat="1" ht="300" x14ac:dyDescent="0.3">
      <c r="A56" s="18" t="s">
        <v>210</v>
      </c>
      <c r="B56" s="22" t="s">
        <v>185</v>
      </c>
      <c r="C56" s="63" t="s">
        <v>20</v>
      </c>
      <c r="D56" s="25"/>
      <c r="E56" s="23">
        <v>1</v>
      </c>
      <c r="F56" s="72"/>
      <c r="G56" s="72"/>
      <c r="H56" s="69"/>
      <c r="I56" s="69"/>
      <c r="J56" s="71"/>
      <c r="K56" s="71"/>
      <c r="L56" s="71"/>
      <c r="M56" s="71"/>
      <c r="N56" s="71"/>
      <c r="O56" s="71"/>
      <c r="P56" s="85"/>
    </row>
    <row r="57" spans="1:16" s="13" customFormat="1" ht="75" x14ac:dyDescent="0.3">
      <c r="A57" s="61">
        <v>7</v>
      </c>
      <c r="B57" s="19" t="s">
        <v>7</v>
      </c>
      <c r="C57" s="62" t="s">
        <v>86</v>
      </c>
      <c r="D57" s="62" t="s">
        <v>88</v>
      </c>
      <c r="E57" s="62"/>
      <c r="F57" s="72">
        <f>H57+J57+L57+N57</f>
        <v>342486.59690769057</v>
      </c>
      <c r="G57" s="72">
        <f>I57+K57+M57+O57</f>
        <v>0</v>
      </c>
      <c r="H57" s="69">
        <v>342486.59690769057</v>
      </c>
      <c r="I57" s="69"/>
      <c r="J57" s="69"/>
      <c r="K57" s="71"/>
      <c r="L57" s="71"/>
      <c r="M57" s="71"/>
      <c r="N57" s="69"/>
      <c r="O57" s="71"/>
      <c r="P57" s="67"/>
    </row>
    <row r="58" spans="1:16" s="13" customFormat="1" ht="18.75" x14ac:dyDescent="0.3">
      <c r="A58" s="18" t="s">
        <v>32</v>
      </c>
      <c r="B58" s="22" t="s">
        <v>52</v>
      </c>
      <c r="C58" s="63" t="s">
        <v>27</v>
      </c>
      <c r="D58" s="23">
        <v>3.51</v>
      </c>
      <c r="E58" s="23"/>
      <c r="F58" s="73"/>
      <c r="G58" s="73"/>
      <c r="H58" s="70"/>
      <c r="I58" s="69"/>
      <c r="J58" s="70"/>
      <c r="K58" s="71"/>
      <c r="L58" s="71"/>
      <c r="M58" s="71"/>
      <c r="N58" s="70"/>
      <c r="O58" s="71"/>
      <c r="P58" s="68"/>
    </row>
    <row r="59" spans="1:16" s="13" customFormat="1" ht="18.75" x14ac:dyDescent="0.3">
      <c r="A59" s="18" t="s">
        <v>33</v>
      </c>
      <c r="B59" s="22" t="s">
        <v>56</v>
      </c>
      <c r="C59" s="63" t="s">
        <v>12</v>
      </c>
      <c r="D59" s="23">
        <v>4</v>
      </c>
      <c r="E59" s="23"/>
      <c r="F59" s="73"/>
      <c r="G59" s="73"/>
      <c r="H59" s="70"/>
      <c r="I59" s="69"/>
      <c r="J59" s="70"/>
      <c r="K59" s="71"/>
      <c r="L59" s="71"/>
      <c r="M59" s="71"/>
      <c r="N59" s="70"/>
      <c r="O59" s="71"/>
      <c r="P59" s="68"/>
    </row>
    <row r="60" spans="1:16" s="13" customFormat="1" ht="18.75" x14ac:dyDescent="0.3">
      <c r="A60" s="18" t="s">
        <v>60</v>
      </c>
      <c r="B60" s="22" t="s">
        <v>54</v>
      </c>
      <c r="C60" s="63" t="s">
        <v>12</v>
      </c>
      <c r="D60" s="23">
        <v>13</v>
      </c>
      <c r="E60" s="23"/>
      <c r="F60" s="73"/>
      <c r="G60" s="73"/>
      <c r="H60" s="70"/>
      <c r="I60" s="69"/>
      <c r="J60" s="70"/>
      <c r="K60" s="71"/>
      <c r="L60" s="71"/>
      <c r="M60" s="71"/>
      <c r="N60" s="70"/>
      <c r="O60" s="71"/>
      <c r="P60" s="68"/>
    </row>
    <row r="61" spans="1:16" s="13" customFormat="1" ht="75" x14ac:dyDescent="0.3">
      <c r="A61" s="61">
        <v>8</v>
      </c>
      <c r="B61" s="19" t="s">
        <v>8</v>
      </c>
      <c r="C61" s="62" t="s">
        <v>327</v>
      </c>
      <c r="D61" s="62" t="s">
        <v>161</v>
      </c>
      <c r="E61" s="62" t="s">
        <v>314</v>
      </c>
      <c r="F61" s="88">
        <f>H61+J61+L61+N61</f>
        <v>829416.68758059002</v>
      </c>
      <c r="G61" s="88">
        <f>I61+K61+M61+O61</f>
        <v>207046.21875999999</v>
      </c>
      <c r="H61" s="87">
        <v>829416.68758059002</v>
      </c>
      <c r="I61" s="87">
        <f>148191187.08/1000+10944006.16/1000+(38070256.77/1000)+9840768.75/1000</f>
        <v>207046.21875999999</v>
      </c>
      <c r="J61" s="80"/>
      <c r="K61" s="80"/>
      <c r="L61" s="80"/>
      <c r="M61" s="80"/>
      <c r="N61" s="80"/>
      <c r="O61" s="80"/>
      <c r="P61" s="81"/>
    </row>
    <row r="62" spans="1:16" s="13" customFormat="1" ht="18.75" x14ac:dyDescent="0.3">
      <c r="A62" s="18" t="s">
        <v>34</v>
      </c>
      <c r="B62" s="22" t="s">
        <v>92</v>
      </c>
      <c r="C62" s="63" t="s">
        <v>20</v>
      </c>
      <c r="D62" s="23">
        <v>30</v>
      </c>
      <c r="E62" s="23"/>
      <c r="F62" s="88"/>
      <c r="G62" s="88"/>
      <c r="H62" s="87"/>
      <c r="I62" s="87"/>
      <c r="J62" s="80"/>
      <c r="K62" s="80"/>
      <c r="L62" s="80"/>
      <c r="M62" s="80"/>
      <c r="N62" s="80"/>
      <c r="O62" s="80"/>
      <c r="P62" s="81"/>
    </row>
    <row r="63" spans="1:16" s="13" customFormat="1" ht="18.75" x14ac:dyDescent="0.3">
      <c r="A63" s="18" t="s">
        <v>35</v>
      </c>
      <c r="B63" s="22" t="s">
        <v>93</v>
      </c>
      <c r="C63" s="63" t="s">
        <v>20</v>
      </c>
      <c r="D63" s="23">
        <v>34</v>
      </c>
      <c r="E63" s="23"/>
      <c r="F63" s="88"/>
      <c r="G63" s="88"/>
      <c r="H63" s="87"/>
      <c r="I63" s="87"/>
      <c r="J63" s="80"/>
      <c r="K63" s="80"/>
      <c r="L63" s="80"/>
      <c r="M63" s="80"/>
      <c r="N63" s="80"/>
      <c r="O63" s="80"/>
      <c r="P63" s="81"/>
    </row>
    <row r="64" spans="1:16" s="13" customFormat="1" ht="18.75" x14ac:dyDescent="0.3">
      <c r="A64" s="18" t="s">
        <v>36</v>
      </c>
      <c r="B64" s="22" t="s">
        <v>94</v>
      </c>
      <c r="C64" s="63" t="s">
        <v>20</v>
      </c>
      <c r="D64" s="23">
        <v>2</v>
      </c>
      <c r="E64" s="23"/>
      <c r="F64" s="88"/>
      <c r="G64" s="88"/>
      <c r="H64" s="87"/>
      <c r="I64" s="87"/>
      <c r="J64" s="80"/>
      <c r="K64" s="80"/>
      <c r="L64" s="80"/>
      <c r="M64" s="80"/>
      <c r="N64" s="80"/>
      <c r="O64" s="80"/>
      <c r="P64" s="81"/>
    </row>
    <row r="65" spans="1:16" s="13" customFormat="1" ht="18.75" x14ac:dyDescent="0.3">
      <c r="A65" s="18" t="s">
        <v>37</v>
      </c>
      <c r="B65" s="22" t="s">
        <v>95</v>
      </c>
      <c r="C65" s="63" t="s">
        <v>20</v>
      </c>
      <c r="D65" s="23">
        <v>1</v>
      </c>
      <c r="E65" s="23"/>
      <c r="F65" s="88"/>
      <c r="G65" s="88"/>
      <c r="H65" s="87"/>
      <c r="I65" s="87"/>
      <c r="J65" s="80"/>
      <c r="K65" s="80"/>
      <c r="L65" s="80"/>
      <c r="M65" s="80"/>
      <c r="N65" s="80"/>
      <c r="O65" s="80"/>
      <c r="P65" s="81"/>
    </row>
    <row r="66" spans="1:16" s="13" customFormat="1" ht="37.5" x14ac:dyDescent="0.3">
      <c r="A66" s="18" t="s">
        <v>38</v>
      </c>
      <c r="B66" s="22" t="s">
        <v>96</v>
      </c>
      <c r="C66" s="63" t="s">
        <v>20</v>
      </c>
      <c r="D66" s="23">
        <v>5</v>
      </c>
      <c r="E66" s="23"/>
      <c r="F66" s="88"/>
      <c r="G66" s="88"/>
      <c r="H66" s="87"/>
      <c r="I66" s="87"/>
      <c r="J66" s="80"/>
      <c r="K66" s="80"/>
      <c r="L66" s="80"/>
      <c r="M66" s="80"/>
      <c r="N66" s="80"/>
      <c r="O66" s="80"/>
      <c r="P66" s="81"/>
    </row>
    <row r="67" spans="1:16" s="13" customFormat="1" ht="37.5" x14ac:dyDescent="0.3">
      <c r="A67" s="18" t="s">
        <v>140</v>
      </c>
      <c r="B67" s="22" t="s">
        <v>97</v>
      </c>
      <c r="C67" s="63" t="s">
        <v>20</v>
      </c>
      <c r="D67" s="23">
        <v>1</v>
      </c>
      <c r="E67" s="23"/>
      <c r="F67" s="88"/>
      <c r="G67" s="88"/>
      <c r="H67" s="87"/>
      <c r="I67" s="87"/>
      <c r="J67" s="80"/>
      <c r="K67" s="80"/>
      <c r="L67" s="80"/>
      <c r="M67" s="80"/>
      <c r="N67" s="80"/>
      <c r="O67" s="80"/>
      <c r="P67" s="81"/>
    </row>
    <row r="68" spans="1:16" s="13" customFormat="1" ht="37.5" x14ac:dyDescent="0.3">
      <c r="A68" s="18" t="s">
        <v>167</v>
      </c>
      <c r="B68" s="22" t="s">
        <v>159</v>
      </c>
      <c r="C68" s="63" t="s">
        <v>27</v>
      </c>
      <c r="D68" s="23"/>
      <c r="E68" s="23">
        <v>3.5139999999999998</v>
      </c>
      <c r="F68" s="88"/>
      <c r="G68" s="88"/>
      <c r="H68" s="87"/>
      <c r="I68" s="87"/>
      <c r="J68" s="80"/>
      <c r="K68" s="80"/>
      <c r="L68" s="80"/>
      <c r="M68" s="80"/>
      <c r="N68" s="80"/>
      <c r="O68" s="80"/>
      <c r="P68" s="81"/>
    </row>
    <row r="69" spans="1:16" s="13" customFormat="1" ht="37.5" x14ac:dyDescent="0.3">
      <c r="A69" s="18" t="s">
        <v>168</v>
      </c>
      <c r="B69" s="22" t="s">
        <v>332</v>
      </c>
      <c r="C69" s="63" t="s">
        <v>12</v>
      </c>
      <c r="D69" s="23"/>
      <c r="E69" s="23">
        <v>4</v>
      </c>
      <c r="F69" s="88"/>
      <c r="G69" s="88"/>
      <c r="H69" s="87"/>
      <c r="I69" s="87"/>
      <c r="J69" s="80"/>
      <c r="K69" s="80"/>
      <c r="L69" s="80"/>
      <c r="M69" s="80"/>
      <c r="N69" s="80"/>
      <c r="O69" s="80"/>
      <c r="P69" s="81"/>
    </row>
    <row r="70" spans="1:16" s="13" customFormat="1" ht="37.5" x14ac:dyDescent="0.3">
      <c r="A70" s="18" t="s">
        <v>228</v>
      </c>
      <c r="B70" s="22" t="s">
        <v>333</v>
      </c>
      <c r="C70" s="63" t="s">
        <v>12</v>
      </c>
      <c r="D70" s="23"/>
      <c r="E70" s="23">
        <v>5</v>
      </c>
      <c r="F70" s="88"/>
      <c r="G70" s="88"/>
      <c r="H70" s="87"/>
      <c r="I70" s="87"/>
      <c r="J70" s="80"/>
      <c r="K70" s="80"/>
      <c r="L70" s="80"/>
      <c r="M70" s="80"/>
      <c r="N70" s="80"/>
      <c r="O70" s="80"/>
      <c r="P70" s="81"/>
    </row>
    <row r="71" spans="1:16" s="13" customFormat="1" ht="37.5" x14ac:dyDescent="0.3">
      <c r="A71" s="18" t="s">
        <v>229</v>
      </c>
      <c r="B71" s="22" t="s">
        <v>334</v>
      </c>
      <c r="C71" s="63" t="s">
        <v>12</v>
      </c>
      <c r="D71" s="23"/>
      <c r="E71" s="23">
        <v>2</v>
      </c>
      <c r="F71" s="88"/>
      <c r="G71" s="88"/>
      <c r="H71" s="87"/>
      <c r="I71" s="87"/>
      <c r="J71" s="80"/>
      <c r="K71" s="80"/>
      <c r="L71" s="80"/>
      <c r="M71" s="80"/>
      <c r="N71" s="80"/>
      <c r="O71" s="80"/>
      <c r="P71" s="81"/>
    </row>
    <row r="72" spans="1:16" s="13" customFormat="1" ht="37.5" x14ac:dyDescent="0.3">
      <c r="A72" s="18" t="s">
        <v>230</v>
      </c>
      <c r="B72" s="22" t="s">
        <v>212</v>
      </c>
      <c r="C72" s="63" t="s">
        <v>27</v>
      </c>
      <c r="D72" s="23"/>
      <c r="E72" s="23">
        <v>0.38109999999999999</v>
      </c>
      <c r="F72" s="88"/>
      <c r="G72" s="88"/>
      <c r="H72" s="87"/>
      <c r="I72" s="87"/>
      <c r="J72" s="80"/>
      <c r="K72" s="80"/>
      <c r="L72" s="80"/>
      <c r="M72" s="80"/>
      <c r="N72" s="80"/>
      <c r="O72" s="80"/>
      <c r="P72" s="81"/>
    </row>
    <row r="73" spans="1:16" s="13" customFormat="1" ht="37.5" x14ac:dyDescent="0.3">
      <c r="A73" s="18" t="s">
        <v>231</v>
      </c>
      <c r="B73" s="22" t="s">
        <v>213</v>
      </c>
      <c r="C73" s="63" t="s">
        <v>27</v>
      </c>
      <c r="D73" s="23"/>
      <c r="E73" s="23">
        <v>0.35020000000000001</v>
      </c>
      <c r="F73" s="88"/>
      <c r="G73" s="88"/>
      <c r="H73" s="87"/>
      <c r="I73" s="87"/>
      <c r="J73" s="80"/>
      <c r="K73" s="80"/>
      <c r="L73" s="80"/>
      <c r="M73" s="80"/>
      <c r="N73" s="80"/>
      <c r="O73" s="80"/>
      <c r="P73" s="81"/>
    </row>
    <row r="74" spans="1:16" s="13" customFormat="1" ht="18.75" x14ac:dyDescent="0.3">
      <c r="A74" s="18" t="s">
        <v>232</v>
      </c>
      <c r="B74" s="22" t="s">
        <v>214</v>
      </c>
      <c r="C74" s="63" t="s">
        <v>12</v>
      </c>
      <c r="D74" s="23"/>
      <c r="E74" s="23">
        <v>1</v>
      </c>
      <c r="F74" s="88"/>
      <c r="G74" s="88"/>
      <c r="H74" s="87"/>
      <c r="I74" s="87"/>
      <c r="J74" s="80"/>
      <c r="K74" s="80"/>
      <c r="L74" s="80"/>
      <c r="M74" s="80"/>
      <c r="N74" s="80"/>
      <c r="O74" s="80"/>
      <c r="P74" s="81"/>
    </row>
    <row r="75" spans="1:16" s="13" customFormat="1" ht="37.5" x14ac:dyDescent="0.3">
      <c r="A75" s="18" t="s">
        <v>233</v>
      </c>
      <c r="B75" s="22" t="s">
        <v>215</v>
      </c>
      <c r="C75" s="63" t="s">
        <v>12</v>
      </c>
      <c r="D75" s="23"/>
      <c r="E75" s="23">
        <v>13</v>
      </c>
      <c r="F75" s="88"/>
      <c r="G75" s="88"/>
      <c r="H75" s="87"/>
      <c r="I75" s="87"/>
      <c r="J75" s="80"/>
      <c r="K75" s="80"/>
      <c r="L75" s="80"/>
      <c r="M75" s="80"/>
      <c r="N75" s="80"/>
      <c r="O75" s="80"/>
      <c r="P75" s="81"/>
    </row>
    <row r="76" spans="1:16" s="13" customFormat="1" ht="18.75" x14ac:dyDescent="0.3">
      <c r="A76" s="18" t="s">
        <v>234</v>
      </c>
      <c r="B76" s="22" t="s">
        <v>216</v>
      </c>
      <c r="C76" s="63" t="s">
        <v>20</v>
      </c>
      <c r="D76" s="23"/>
      <c r="E76" s="23">
        <v>3</v>
      </c>
      <c r="F76" s="88"/>
      <c r="G76" s="88"/>
      <c r="H76" s="87"/>
      <c r="I76" s="87"/>
      <c r="J76" s="80"/>
      <c r="K76" s="80"/>
      <c r="L76" s="80"/>
      <c r="M76" s="80"/>
      <c r="N76" s="80"/>
      <c r="O76" s="80"/>
      <c r="P76" s="81"/>
    </row>
    <row r="77" spans="1:16" s="13" customFormat="1" ht="75" x14ac:dyDescent="0.3">
      <c r="A77" s="18" t="s">
        <v>235</v>
      </c>
      <c r="B77" s="22" t="s">
        <v>217</v>
      </c>
      <c r="C77" s="63" t="s">
        <v>27</v>
      </c>
      <c r="D77" s="23"/>
      <c r="E77" s="23">
        <v>7.2900000000000006E-2</v>
      </c>
      <c r="F77" s="88"/>
      <c r="G77" s="88"/>
      <c r="H77" s="87"/>
      <c r="I77" s="87"/>
      <c r="J77" s="80"/>
      <c r="K77" s="80"/>
      <c r="L77" s="80"/>
      <c r="M77" s="80"/>
      <c r="N77" s="80"/>
      <c r="O77" s="80"/>
      <c r="P77" s="81"/>
    </row>
    <row r="78" spans="1:16" s="13" customFormat="1" ht="18.75" x14ac:dyDescent="0.3">
      <c r="A78" s="18" t="s">
        <v>236</v>
      </c>
      <c r="B78" s="22" t="s">
        <v>218</v>
      </c>
      <c r="C78" s="63" t="s">
        <v>184</v>
      </c>
      <c r="D78" s="23"/>
      <c r="E78" s="23">
        <v>45</v>
      </c>
      <c r="F78" s="88"/>
      <c r="G78" s="88"/>
      <c r="H78" s="87"/>
      <c r="I78" s="87"/>
      <c r="J78" s="80"/>
      <c r="K78" s="80"/>
      <c r="L78" s="80"/>
      <c r="M78" s="80"/>
      <c r="N78" s="80"/>
      <c r="O78" s="80"/>
      <c r="P78" s="81"/>
    </row>
    <row r="79" spans="1:16" s="13" customFormat="1" ht="18.75" x14ac:dyDescent="0.3">
      <c r="A79" s="18" t="s">
        <v>270</v>
      </c>
      <c r="B79" s="22" t="s">
        <v>219</v>
      </c>
      <c r="C79" s="63" t="s">
        <v>12</v>
      </c>
      <c r="D79" s="23"/>
      <c r="E79" s="23">
        <v>2</v>
      </c>
      <c r="F79" s="88"/>
      <c r="G79" s="88"/>
      <c r="H79" s="87"/>
      <c r="I79" s="87"/>
      <c r="J79" s="80"/>
      <c r="K79" s="80"/>
      <c r="L79" s="80"/>
      <c r="M79" s="80"/>
      <c r="N79" s="80"/>
      <c r="O79" s="80"/>
      <c r="P79" s="81"/>
    </row>
    <row r="80" spans="1:16" s="13" customFormat="1" ht="18.75" x14ac:dyDescent="0.3">
      <c r="A80" s="18" t="s">
        <v>237</v>
      </c>
      <c r="B80" s="22" t="s">
        <v>220</v>
      </c>
      <c r="C80" s="63" t="s">
        <v>12</v>
      </c>
      <c r="D80" s="23"/>
      <c r="E80" s="23">
        <v>6</v>
      </c>
      <c r="F80" s="88"/>
      <c r="G80" s="88"/>
      <c r="H80" s="87"/>
      <c r="I80" s="87"/>
      <c r="J80" s="80"/>
      <c r="K80" s="80"/>
      <c r="L80" s="80"/>
      <c r="M80" s="80"/>
      <c r="N80" s="80"/>
      <c r="O80" s="80"/>
      <c r="P80" s="81"/>
    </row>
    <row r="81" spans="1:16" s="13" customFormat="1" ht="18.75" x14ac:dyDescent="0.3">
      <c r="A81" s="18" t="s">
        <v>238</v>
      </c>
      <c r="B81" s="22" t="s">
        <v>221</v>
      </c>
      <c r="C81" s="63"/>
      <c r="D81" s="23"/>
      <c r="E81" s="23"/>
      <c r="F81" s="88"/>
      <c r="G81" s="88"/>
      <c r="H81" s="87"/>
      <c r="I81" s="87"/>
      <c r="J81" s="80"/>
      <c r="K81" s="80"/>
      <c r="L81" s="80"/>
      <c r="M81" s="80"/>
      <c r="N81" s="80"/>
      <c r="O81" s="80"/>
      <c r="P81" s="81"/>
    </row>
    <row r="82" spans="1:16" s="13" customFormat="1" ht="18.75" x14ac:dyDescent="0.3">
      <c r="A82" s="18" t="s">
        <v>239</v>
      </c>
      <c r="B82" s="22" t="s">
        <v>222</v>
      </c>
      <c r="C82" s="63" t="s">
        <v>12</v>
      </c>
      <c r="D82" s="23"/>
      <c r="E82" s="23">
        <v>50</v>
      </c>
      <c r="F82" s="88"/>
      <c r="G82" s="88"/>
      <c r="H82" s="87"/>
      <c r="I82" s="87"/>
      <c r="J82" s="80"/>
      <c r="K82" s="80"/>
      <c r="L82" s="80"/>
      <c r="M82" s="80"/>
      <c r="N82" s="80"/>
      <c r="O82" s="80"/>
      <c r="P82" s="81"/>
    </row>
    <row r="83" spans="1:16" s="13" customFormat="1" ht="18.75" x14ac:dyDescent="0.3">
      <c r="A83" s="18" t="s">
        <v>240</v>
      </c>
      <c r="B83" s="22" t="s">
        <v>223</v>
      </c>
      <c r="C83" s="63" t="s">
        <v>12</v>
      </c>
      <c r="D83" s="23"/>
      <c r="E83" s="23">
        <v>45</v>
      </c>
      <c r="F83" s="88"/>
      <c r="G83" s="88"/>
      <c r="H83" s="87"/>
      <c r="I83" s="87"/>
      <c r="J83" s="80"/>
      <c r="K83" s="80"/>
      <c r="L83" s="80"/>
      <c r="M83" s="80"/>
      <c r="N83" s="80"/>
      <c r="O83" s="80"/>
      <c r="P83" s="81"/>
    </row>
    <row r="84" spans="1:16" s="13" customFormat="1" ht="37.5" x14ac:dyDescent="0.3">
      <c r="A84" s="18" t="s">
        <v>241</v>
      </c>
      <c r="B84" s="22" t="s">
        <v>224</v>
      </c>
      <c r="C84" s="63" t="s">
        <v>20</v>
      </c>
      <c r="D84" s="23"/>
      <c r="E84" s="23">
        <v>1</v>
      </c>
      <c r="F84" s="88"/>
      <c r="G84" s="88"/>
      <c r="H84" s="87"/>
      <c r="I84" s="87"/>
      <c r="J84" s="80"/>
      <c r="K84" s="80"/>
      <c r="L84" s="80"/>
      <c r="M84" s="80"/>
      <c r="N84" s="80"/>
      <c r="O84" s="80"/>
      <c r="P84" s="81"/>
    </row>
    <row r="85" spans="1:16" s="13" customFormat="1" ht="37.5" x14ac:dyDescent="0.3">
      <c r="A85" s="18" t="s">
        <v>242</v>
      </c>
      <c r="B85" s="22" t="s">
        <v>225</v>
      </c>
      <c r="C85" s="63" t="s">
        <v>12</v>
      </c>
      <c r="D85" s="23"/>
      <c r="E85" s="23">
        <v>4</v>
      </c>
      <c r="F85" s="88"/>
      <c r="G85" s="88"/>
      <c r="H85" s="87"/>
      <c r="I85" s="87"/>
      <c r="J85" s="80"/>
      <c r="K85" s="80"/>
      <c r="L85" s="80"/>
      <c r="M85" s="80"/>
      <c r="N85" s="80"/>
      <c r="O85" s="80"/>
      <c r="P85" s="81"/>
    </row>
    <row r="86" spans="1:16" s="13" customFormat="1" ht="37.5" x14ac:dyDescent="0.3">
      <c r="A86" s="18" t="s">
        <v>243</v>
      </c>
      <c r="B86" s="22" t="s">
        <v>226</v>
      </c>
      <c r="C86" s="63" t="s">
        <v>12</v>
      </c>
      <c r="D86" s="23"/>
      <c r="E86" s="23">
        <v>2</v>
      </c>
      <c r="F86" s="88"/>
      <c r="G86" s="88"/>
      <c r="H86" s="87"/>
      <c r="I86" s="87"/>
      <c r="J86" s="80"/>
      <c r="K86" s="80"/>
      <c r="L86" s="80"/>
      <c r="M86" s="80"/>
      <c r="N86" s="80"/>
      <c r="O86" s="80"/>
      <c r="P86" s="81"/>
    </row>
    <row r="87" spans="1:16" s="13" customFormat="1" ht="37.5" x14ac:dyDescent="0.3">
      <c r="A87" s="47" t="s">
        <v>244</v>
      </c>
      <c r="B87" s="22" t="s">
        <v>227</v>
      </c>
      <c r="C87" s="63" t="s">
        <v>12</v>
      </c>
      <c r="D87" s="23"/>
      <c r="E87" s="23">
        <v>87</v>
      </c>
      <c r="F87" s="88"/>
      <c r="G87" s="88"/>
      <c r="H87" s="87"/>
      <c r="I87" s="87"/>
      <c r="J87" s="80"/>
      <c r="K87" s="80"/>
      <c r="L87" s="80"/>
      <c r="M87" s="80"/>
      <c r="N87" s="80"/>
      <c r="O87" s="80"/>
      <c r="P87" s="81"/>
    </row>
    <row r="88" spans="1:16" s="13" customFormat="1" ht="112.5" x14ac:dyDescent="0.3">
      <c r="A88" s="61">
        <v>9</v>
      </c>
      <c r="B88" s="19" t="s">
        <v>15</v>
      </c>
      <c r="C88" s="62" t="s">
        <v>326</v>
      </c>
      <c r="D88" s="62" t="s">
        <v>89</v>
      </c>
      <c r="E88" s="62"/>
      <c r="F88" s="72">
        <f>H88+J88+L88+N88</f>
        <v>1746872.76123214</v>
      </c>
      <c r="G88" s="72">
        <f>I88+K88+M88+O88</f>
        <v>0</v>
      </c>
      <c r="H88" s="69">
        <v>1746872.76123214</v>
      </c>
      <c r="I88" s="69"/>
      <c r="J88" s="69"/>
      <c r="K88" s="71"/>
      <c r="L88" s="71"/>
      <c r="M88" s="71"/>
      <c r="N88" s="69"/>
      <c r="O88" s="71"/>
      <c r="P88" s="67"/>
    </row>
    <row r="89" spans="1:16" s="13" customFormat="1" ht="37.5" x14ac:dyDescent="0.3">
      <c r="A89" s="18" t="s">
        <v>39</v>
      </c>
      <c r="B89" s="22" t="s">
        <v>58</v>
      </c>
      <c r="C89" s="63" t="s">
        <v>20</v>
      </c>
      <c r="D89" s="63">
        <v>112</v>
      </c>
      <c r="E89" s="63"/>
      <c r="F89" s="73"/>
      <c r="G89" s="73"/>
      <c r="H89" s="70"/>
      <c r="I89" s="69"/>
      <c r="J89" s="70"/>
      <c r="K89" s="71"/>
      <c r="L89" s="71"/>
      <c r="M89" s="71"/>
      <c r="N89" s="70"/>
      <c r="O89" s="71"/>
      <c r="P89" s="68"/>
    </row>
    <row r="90" spans="1:16" s="13" customFormat="1" ht="18.75" x14ac:dyDescent="0.3">
      <c r="A90" s="18" t="s">
        <v>141</v>
      </c>
      <c r="B90" s="22" t="s">
        <v>59</v>
      </c>
      <c r="C90" s="63" t="s">
        <v>90</v>
      </c>
      <c r="D90" s="63">
        <v>1.9470000000000001</v>
      </c>
      <c r="E90" s="63"/>
      <c r="F90" s="73"/>
      <c r="G90" s="73"/>
      <c r="H90" s="70"/>
      <c r="I90" s="69"/>
      <c r="J90" s="70"/>
      <c r="K90" s="71"/>
      <c r="L90" s="71"/>
      <c r="M90" s="71"/>
      <c r="N90" s="70"/>
      <c r="O90" s="71"/>
      <c r="P90" s="68"/>
    </row>
    <row r="91" spans="1:16" s="13" customFormat="1" ht="18.75" x14ac:dyDescent="0.3">
      <c r="A91" s="18" t="s">
        <v>142</v>
      </c>
      <c r="B91" s="22" t="s">
        <v>61</v>
      </c>
      <c r="C91" s="63" t="s">
        <v>12</v>
      </c>
      <c r="D91" s="63">
        <v>204</v>
      </c>
      <c r="E91" s="63"/>
      <c r="F91" s="73"/>
      <c r="G91" s="73"/>
      <c r="H91" s="70"/>
      <c r="I91" s="69"/>
      <c r="J91" s="70"/>
      <c r="K91" s="71"/>
      <c r="L91" s="71"/>
      <c r="M91" s="71"/>
      <c r="N91" s="70"/>
      <c r="O91" s="71"/>
      <c r="P91" s="68"/>
    </row>
    <row r="92" spans="1:16" s="13" customFormat="1" ht="18.75" x14ac:dyDescent="0.3">
      <c r="A92" s="18" t="s">
        <v>143</v>
      </c>
      <c r="B92" s="22" t="s">
        <v>62</v>
      </c>
      <c r="C92" s="63" t="s">
        <v>20</v>
      </c>
      <c r="D92" s="63">
        <v>18</v>
      </c>
      <c r="E92" s="63"/>
      <c r="F92" s="73"/>
      <c r="G92" s="73"/>
      <c r="H92" s="70"/>
      <c r="I92" s="69"/>
      <c r="J92" s="70"/>
      <c r="K92" s="71"/>
      <c r="L92" s="71"/>
      <c r="M92" s="71"/>
      <c r="N92" s="70"/>
      <c r="O92" s="71"/>
      <c r="P92" s="68"/>
    </row>
    <row r="93" spans="1:16" s="13" customFormat="1" ht="18.75" x14ac:dyDescent="0.3">
      <c r="A93" s="18" t="s">
        <v>144</v>
      </c>
      <c r="B93" s="22" t="s">
        <v>63</v>
      </c>
      <c r="C93" s="63" t="s">
        <v>20</v>
      </c>
      <c r="D93" s="63">
        <v>133</v>
      </c>
      <c r="E93" s="63"/>
      <c r="F93" s="73"/>
      <c r="G93" s="73"/>
      <c r="H93" s="70"/>
      <c r="I93" s="69"/>
      <c r="J93" s="70"/>
      <c r="K93" s="71"/>
      <c r="L93" s="71"/>
      <c r="M93" s="71"/>
      <c r="N93" s="70"/>
      <c r="O93" s="71"/>
      <c r="P93" s="68"/>
    </row>
    <row r="94" spans="1:16" s="13" customFormat="1" ht="56.25" x14ac:dyDescent="0.3">
      <c r="A94" s="61">
        <v>10</v>
      </c>
      <c r="B94" s="19" t="s">
        <v>64</v>
      </c>
      <c r="C94" s="64" t="s">
        <v>27</v>
      </c>
      <c r="D94" s="26">
        <f>D95</f>
        <v>21.32</v>
      </c>
      <c r="E94" s="26"/>
      <c r="F94" s="72">
        <f>H94+J94+L94+N94</f>
        <v>2114239.5557053569</v>
      </c>
      <c r="G94" s="72">
        <f>I94+K94+M94+O94</f>
        <v>0</v>
      </c>
      <c r="H94" s="69">
        <v>2114239.5557053569</v>
      </c>
      <c r="I94" s="69"/>
      <c r="J94" s="69"/>
      <c r="K94" s="71"/>
      <c r="L94" s="71"/>
      <c r="M94" s="71"/>
      <c r="N94" s="69"/>
      <c r="O94" s="71"/>
      <c r="P94" s="67"/>
    </row>
    <row r="95" spans="1:16" s="13" customFormat="1" ht="18.75" x14ac:dyDescent="0.3">
      <c r="A95" s="18" t="s">
        <v>75</v>
      </c>
      <c r="B95" s="22" t="s">
        <v>65</v>
      </c>
      <c r="C95" s="63" t="s">
        <v>27</v>
      </c>
      <c r="D95" s="27">
        <v>21.32</v>
      </c>
      <c r="E95" s="27"/>
      <c r="F95" s="73"/>
      <c r="G95" s="73"/>
      <c r="H95" s="70"/>
      <c r="I95" s="69"/>
      <c r="J95" s="70"/>
      <c r="K95" s="71"/>
      <c r="L95" s="71"/>
      <c r="M95" s="71"/>
      <c r="N95" s="70"/>
      <c r="O95" s="71"/>
      <c r="P95" s="68"/>
    </row>
    <row r="96" spans="1:16" s="13" customFormat="1" ht="93.75" x14ac:dyDescent="0.3">
      <c r="A96" s="61">
        <v>11</v>
      </c>
      <c r="B96" s="19" t="s">
        <v>66</v>
      </c>
      <c r="C96" s="64" t="s">
        <v>325</v>
      </c>
      <c r="D96" s="64">
        <v>247</v>
      </c>
      <c r="E96" s="64"/>
      <c r="F96" s="72">
        <f>H96+J96+L96+N96</f>
        <v>385361.11056870728</v>
      </c>
      <c r="G96" s="72">
        <f>I96+K96+M96+O96</f>
        <v>0</v>
      </c>
      <c r="H96" s="69">
        <v>385361.11056870728</v>
      </c>
      <c r="I96" s="69"/>
      <c r="J96" s="69"/>
      <c r="K96" s="71"/>
      <c r="L96" s="71"/>
      <c r="M96" s="71"/>
      <c r="N96" s="69"/>
      <c r="O96" s="71"/>
      <c r="P96" s="67"/>
    </row>
    <row r="97" spans="1:16" s="13" customFormat="1" ht="47.25" customHeight="1" x14ac:dyDescent="0.3">
      <c r="A97" s="18" t="s">
        <v>82</v>
      </c>
      <c r="B97" s="22" t="s">
        <v>67</v>
      </c>
      <c r="C97" s="63" t="s">
        <v>12</v>
      </c>
      <c r="D97" s="63">
        <v>1</v>
      </c>
      <c r="E97" s="63"/>
      <c r="F97" s="73"/>
      <c r="G97" s="73"/>
      <c r="H97" s="70"/>
      <c r="I97" s="69"/>
      <c r="J97" s="70"/>
      <c r="K97" s="71"/>
      <c r="L97" s="71"/>
      <c r="M97" s="71"/>
      <c r="N97" s="70"/>
      <c r="O97" s="71"/>
      <c r="P97" s="68"/>
    </row>
    <row r="98" spans="1:16" s="13" customFormat="1" ht="47.25" customHeight="1" x14ac:dyDescent="0.3">
      <c r="A98" s="18" t="s">
        <v>98</v>
      </c>
      <c r="B98" s="22" t="s">
        <v>68</v>
      </c>
      <c r="C98" s="63" t="s">
        <v>12</v>
      </c>
      <c r="D98" s="63">
        <v>10</v>
      </c>
      <c r="E98" s="63"/>
      <c r="F98" s="73"/>
      <c r="G98" s="73"/>
      <c r="H98" s="70"/>
      <c r="I98" s="69"/>
      <c r="J98" s="70"/>
      <c r="K98" s="71"/>
      <c r="L98" s="71"/>
      <c r="M98" s="71"/>
      <c r="N98" s="70"/>
      <c r="O98" s="71"/>
      <c r="P98" s="68"/>
    </row>
    <row r="99" spans="1:16" s="13" customFormat="1" ht="47.25" customHeight="1" x14ac:dyDescent="0.3">
      <c r="A99" s="18" t="s">
        <v>99</v>
      </c>
      <c r="B99" s="22" t="s">
        <v>69</v>
      </c>
      <c r="C99" s="63" t="s">
        <v>12</v>
      </c>
      <c r="D99" s="63">
        <v>29</v>
      </c>
      <c r="E99" s="63"/>
      <c r="F99" s="73"/>
      <c r="G99" s="73"/>
      <c r="H99" s="70"/>
      <c r="I99" s="69"/>
      <c r="J99" s="70"/>
      <c r="K99" s="71"/>
      <c r="L99" s="71"/>
      <c r="M99" s="71"/>
      <c r="N99" s="70"/>
      <c r="O99" s="71"/>
      <c r="P99" s="68"/>
    </row>
    <row r="100" spans="1:16" s="13" customFormat="1" ht="47.25" customHeight="1" x14ac:dyDescent="0.3">
      <c r="A100" s="18" t="s">
        <v>100</v>
      </c>
      <c r="B100" s="22" t="s">
        <v>70</v>
      </c>
      <c r="C100" s="63" t="s">
        <v>12</v>
      </c>
      <c r="D100" s="63">
        <v>127</v>
      </c>
      <c r="E100" s="63"/>
      <c r="F100" s="73"/>
      <c r="G100" s="73"/>
      <c r="H100" s="70"/>
      <c r="I100" s="69"/>
      <c r="J100" s="70"/>
      <c r="K100" s="71"/>
      <c r="L100" s="71"/>
      <c r="M100" s="71"/>
      <c r="N100" s="70"/>
      <c r="O100" s="71"/>
      <c r="P100" s="68"/>
    </row>
    <row r="101" spans="1:16" s="13" customFormat="1" ht="47.25" customHeight="1" x14ac:dyDescent="0.3">
      <c r="A101" s="18" t="s">
        <v>101</v>
      </c>
      <c r="B101" s="22" t="s">
        <v>71</v>
      </c>
      <c r="C101" s="63" t="s">
        <v>12</v>
      </c>
      <c r="D101" s="63">
        <v>63</v>
      </c>
      <c r="E101" s="63"/>
      <c r="F101" s="73"/>
      <c r="G101" s="73"/>
      <c r="H101" s="70"/>
      <c r="I101" s="69"/>
      <c r="J101" s="70"/>
      <c r="K101" s="71"/>
      <c r="L101" s="71"/>
      <c r="M101" s="71"/>
      <c r="N101" s="70"/>
      <c r="O101" s="71"/>
      <c r="P101" s="68"/>
    </row>
    <row r="102" spans="1:16" s="13" customFormat="1" ht="47.25" customHeight="1" x14ac:dyDescent="0.3">
      <c r="A102" s="18" t="s">
        <v>102</v>
      </c>
      <c r="B102" s="22" t="s">
        <v>72</v>
      </c>
      <c r="C102" s="63" t="s">
        <v>12</v>
      </c>
      <c r="D102" s="63">
        <v>1</v>
      </c>
      <c r="E102" s="63"/>
      <c r="F102" s="73"/>
      <c r="G102" s="73"/>
      <c r="H102" s="70"/>
      <c r="I102" s="69"/>
      <c r="J102" s="70"/>
      <c r="K102" s="71"/>
      <c r="L102" s="71"/>
      <c r="M102" s="71"/>
      <c r="N102" s="70"/>
      <c r="O102" s="71"/>
      <c r="P102" s="68"/>
    </row>
    <row r="103" spans="1:16" s="13" customFormat="1" ht="47.25" customHeight="1" x14ac:dyDescent="0.3">
      <c r="A103" s="18" t="s">
        <v>145</v>
      </c>
      <c r="B103" s="22" t="s">
        <v>73</v>
      </c>
      <c r="C103" s="63" t="s">
        <v>12</v>
      </c>
      <c r="D103" s="63">
        <v>16</v>
      </c>
      <c r="E103" s="63"/>
      <c r="F103" s="73"/>
      <c r="G103" s="73"/>
      <c r="H103" s="70"/>
      <c r="I103" s="69"/>
      <c r="J103" s="70"/>
      <c r="K103" s="71"/>
      <c r="L103" s="71"/>
      <c r="M103" s="71"/>
      <c r="N103" s="70"/>
      <c r="O103" s="71"/>
      <c r="P103" s="68"/>
    </row>
    <row r="104" spans="1:16" s="13" customFormat="1" ht="75" x14ac:dyDescent="0.3">
      <c r="A104" s="61">
        <v>12</v>
      </c>
      <c r="B104" s="19" t="s">
        <v>74</v>
      </c>
      <c r="C104" s="62" t="s">
        <v>323</v>
      </c>
      <c r="D104" s="62" t="s">
        <v>324</v>
      </c>
      <c r="E104" s="64"/>
      <c r="F104" s="72">
        <f>H104+J104+L104+N104</f>
        <v>588000</v>
      </c>
      <c r="G104" s="72">
        <f>I104+K104+M104+O104</f>
        <v>0</v>
      </c>
      <c r="H104" s="69">
        <v>588000</v>
      </c>
      <c r="I104" s="69"/>
      <c r="J104" s="69"/>
      <c r="K104" s="71"/>
      <c r="L104" s="71"/>
      <c r="M104" s="71"/>
      <c r="N104" s="69"/>
      <c r="O104" s="71"/>
      <c r="P104" s="67"/>
    </row>
    <row r="105" spans="1:16" s="13" customFormat="1" ht="56.25" x14ac:dyDescent="0.3">
      <c r="A105" s="18" t="s">
        <v>40</v>
      </c>
      <c r="B105" s="22" t="s">
        <v>76</v>
      </c>
      <c r="C105" s="63" t="s">
        <v>12</v>
      </c>
      <c r="D105" s="63">
        <v>1</v>
      </c>
      <c r="E105" s="63"/>
      <c r="F105" s="73"/>
      <c r="G105" s="73"/>
      <c r="H105" s="70"/>
      <c r="I105" s="69"/>
      <c r="J105" s="70"/>
      <c r="K105" s="71"/>
      <c r="L105" s="71"/>
      <c r="M105" s="71"/>
      <c r="N105" s="70"/>
      <c r="O105" s="71"/>
      <c r="P105" s="68"/>
    </row>
    <row r="106" spans="1:16" s="13" customFormat="1" ht="37.5" x14ac:dyDescent="0.3">
      <c r="A106" s="18" t="s">
        <v>146</v>
      </c>
      <c r="B106" s="22" t="s">
        <v>77</v>
      </c>
      <c r="C106" s="63" t="s">
        <v>12</v>
      </c>
      <c r="D106" s="63">
        <f>20+24+2+2+1+2+3+4+2+2</f>
        <v>62</v>
      </c>
      <c r="E106" s="63"/>
      <c r="F106" s="73"/>
      <c r="G106" s="73"/>
      <c r="H106" s="70"/>
      <c r="I106" s="69"/>
      <c r="J106" s="70"/>
      <c r="K106" s="71"/>
      <c r="L106" s="71"/>
      <c r="M106" s="71"/>
      <c r="N106" s="70"/>
      <c r="O106" s="71"/>
      <c r="P106" s="68"/>
    </row>
    <row r="107" spans="1:16" s="13" customFormat="1" ht="15.75" customHeight="1" x14ac:dyDescent="0.3">
      <c r="A107" s="18" t="s">
        <v>147</v>
      </c>
      <c r="B107" s="22" t="s">
        <v>78</v>
      </c>
      <c r="C107" s="63" t="s">
        <v>12</v>
      </c>
      <c r="D107" s="63">
        <f>2+12+1+12+4+4+15+2+1+2+4+2+1</f>
        <v>62</v>
      </c>
      <c r="E107" s="63"/>
      <c r="F107" s="73"/>
      <c r="G107" s="73"/>
      <c r="H107" s="70"/>
      <c r="I107" s="69"/>
      <c r="J107" s="70"/>
      <c r="K107" s="71"/>
      <c r="L107" s="71"/>
      <c r="M107" s="71"/>
      <c r="N107" s="70"/>
      <c r="O107" s="71"/>
      <c r="P107" s="68"/>
    </row>
    <row r="108" spans="1:16" s="13" customFormat="1" ht="37.5" x14ac:dyDescent="0.3">
      <c r="A108" s="18" t="s">
        <v>148</v>
      </c>
      <c r="B108" s="22" t="s">
        <v>79</v>
      </c>
      <c r="C108" s="63" t="s">
        <v>12</v>
      </c>
      <c r="D108" s="63">
        <f>1+3+3+2+2+5+3+3+1</f>
        <v>23</v>
      </c>
      <c r="E108" s="63"/>
      <c r="F108" s="73"/>
      <c r="G108" s="73"/>
      <c r="H108" s="70"/>
      <c r="I108" s="69"/>
      <c r="J108" s="70"/>
      <c r="K108" s="71"/>
      <c r="L108" s="71"/>
      <c r="M108" s="71"/>
      <c r="N108" s="70"/>
      <c r="O108" s="71"/>
      <c r="P108" s="68"/>
    </row>
    <row r="109" spans="1:16" s="13" customFormat="1" ht="37.5" x14ac:dyDescent="0.3">
      <c r="A109" s="18" t="s">
        <v>149</v>
      </c>
      <c r="B109" s="22" t="s">
        <v>80</v>
      </c>
      <c r="C109" s="63" t="s">
        <v>91</v>
      </c>
      <c r="D109" s="63">
        <v>1</v>
      </c>
      <c r="E109" s="63"/>
      <c r="F109" s="73"/>
      <c r="G109" s="73"/>
      <c r="H109" s="70"/>
      <c r="I109" s="69"/>
      <c r="J109" s="70"/>
      <c r="K109" s="71"/>
      <c r="L109" s="71"/>
      <c r="M109" s="71"/>
      <c r="N109" s="70"/>
      <c r="O109" s="71"/>
      <c r="P109" s="68"/>
    </row>
    <row r="110" spans="1:16" s="13" customFormat="1" ht="18.75" x14ac:dyDescent="0.3">
      <c r="A110" s="18" t="s">
        <v>150</v>
      </c>
      <c r="B110" s="22" t="s">
        <v>81</v>
      </c>
      <c r="C110" s="63" t="s">
        <v>20</v>
      </c>
      <c r="D110" s="63">
        <v>2</v>
      </c>
      <c r="E110" s="63"/>
      <c r="F110" s="73"/>
      <c r="G110" s="73"/>
      <c r="H110" s="70"/>
      <c r="I110" s="69"/>
      <c r="J110" s="70"/>
      <c r="K110" s="71"/>
      <c r="L110" s="71"/>
      <c r="M110" s="71"/>
      <c r="N110" s="70"/>
      <c r="O110" s="71"/>
      <c r="P110" s="68"/>
    </row>
    <row r="111" spans="1:16" s="13" customFormat="1" ht="37.5" x14ac:dyDescent="0.3">
      <c r="A111" s="61">
        <v>13</v>
      </c>
      <c r="B111" s="19" t="s">
        <v>9</v>
      </c>
      <c r="C111" s="64" t="s">
        <v>20</v>
      </c>
      <c r="D111" s="64"/>
      <c r="E111" s="64">
        <v>6</v>
      </c>
      <c r="F111" s="86">
        <f>H111+J111+L111+N111</f>
        <v>0</v>
      </c>
      <c r="G111" s="86">
        <f>I111+K111+M111+O111</f>
        <v>873.60873000000004</v>
      </c>
      <c r="H111" s="70"/>
      <c r="I111" s="69">
        <f>873608.73/1000</f>
        <v>873.60873000000004</v>
      </c>
      <c r="J111" s="80"/>
      <c r="K111" s="71"/>
      <c r="L111" s="71"/>
      <c r="M111" s="71"/>
      <c r="N111" s="80"/>
      <c r="O111" s="71"/>
      <c r="P111" s="81"/>
    </row>
    <row r="112" spans="1:16" s="13" customFormat="1" ht="18.75" x14ac:dyDescent="0.3">
      <c r="A112" s="18" t="s">
        <v>151</v>
      </c>
      <c r="B112" s="22" t="s">
        <v>41</v>
      </c>
      <c r="C112" s="63" t="s">
        <v>20</v>
      </c>
      <c r="D112" s="63"/>
      <c r="E112" s="63">
        <v>6</v>
      </c>
      <c r="F112" s="73"/>
      <c r="G112" s="73"/>
      <c r="H112" s="70"/>
      <c r="I112" s="69"/>
      <c r="J112" s="80"/>
      <c r="K112" s="71"/>
      <c r="L112" s="71"/>
      <c r="M112" s="71"/>
      <c r="N112" s="80"/>
      <c r="O112" s="71"/>
      <c r="P112" s="81"/>
    </row>
    <row r="113" spans="1:16" s="13" customFormat="1" ht="96" customHeight="1" x14ac:dyDescent="0.3">
      <c r="A113" s="61">
        <v>14</v>
      </c>
      <c r="B113" s="19" t="s">
        <v>173</v>
      </c>
      <c r="C113" s="64" t="s">
        <v>13</v>
      </c>
      <c r="D113" s="64"/>
      <c r="E113" s="64">
        <v>1</v>
      </c>
      <c r="F113" s="66">
        <f t="shared" ref="F113:G116" si="2">H113+J113+L113+N113</f>
        <v>0</v>
      </c>
      <c r="G113" s="66">
        <f t="shared" si="2"/>
        <v>16064.244699999999</v>
      </c>
      <c r="H113" s="54"/>
      <c r="I113" s="53">
        <f>16064244.7/1000</f>
        <v>16064.244699999999</v>
      </c>
      <c r="J113" s="58"/>
      <c r="K113" s="57"/>
      <c r="L113" s="57"/>
      <c r="M113" s="57"/>
      <c r="N113" s="58"/>
      <c r="O113" s="57"/>
      <c r="P113" s="59"/>
    </row>
    <row r="114" spans="1:16" s="13" customFormat="1" ht="45" customHeight="1" x14ac:dyDescent="0.3">
      <c r="A114" s="61">
        <v>15</v>
      </c>
      <c r="B114" s="19" t="s">
        <v>174</v>
      </c>
      <c r="C114" s="64" t="s">
        <v>13</v>
      </c>
      <c r="D114" s="64"/>
      <c r="E114" s="64">
        <v>1</v>
      </c>
      <c r="F114" s="66">
        <f t="shared" si="2"/>
        <v>0</v>
      </c>
      <c r="G114" s="66">
        <f t="shared" si="2"/>
        <v>16256.380650000001</v>
      </c>
      <c r="H114" s="54"/>
      <c r="I114" s="53">
        <f>16256380.65/1000</f>
        <v>16256.380650000001</v>
      </c>
      <c r="J114" s="58"/>
      <c r="K114" s="57"/>
      <c r="L114" s="57"/>
      <c r="M114" s="57"/>
      <c r="N114" s="58"/>
      <c r="O114" s="57"/>
      <c r="P114" s="59"/>
    </row>
    <row r="115" spans="1:16" s="13" customFormat="1" ht="56.25" x14ac:dyDescent="0.3">
      <c r="A115" s="61">
        <v>16</v>
      </c>
      <c r="B115" s="19" t="s">
        <v>16</v>
      </c>
      <c r="C115" s="64" t="s">
        <v>13</v>
      </c>
      <c r="D115" s="64"/>
      <c r="E115" s="64">
        <v>1</v>
      </c>
      <c r="F115" s="66">
        <f t="shared" si="2"/>
        <v>0</v>
      </c>
      <c r="G115" s="66">
        <f t="shared" si="2"/>
        <v>-5000</v>
      </c>
      <c r="H115" s="54"/>
      <c r="I115" s="53">
        <f>(-5000000/1000)</f>
        <v>-5000</v>
      </c>
      <c r="J115" s="58"/>
      <c r="K115" s="57"/>
      <c r="L115" s="57"/>
      <c r="M115" s="57"/>
      <c r="N115" s="58"/>
      <c r="O115" s="57"/>
      <c r="P115" s="59"/>
    </row>
    <row r="116" spans="1:16" s="13" customFormat="1" ht="37.5" x14ac:dyDescent="0.3">
      <c r="A116" s="61">
        <v>17</v>
      </c>
      <c r="B116" s="19" t="s">
        <v>335</v>
      </c>
      <c r="C116" s="64" t="s">
        <v>27</v>
      </c>
      <c r="D116" s="64">
        <f>11.79-5.4</f>
        <v>6.3899999999999988</v>
      </c>
      <c r="E116" s="64"/>
      <c r="F116" s="72">
        <f t="shared" si="2"/>
        <v>1055625.1192524801</v>
      </c>
      <c r="G116" s="72">
        <f t="shared" si="2"/>
        <v>0</v>
      </c>
      <c r="H116" s="69">
        <v>1055625.1192524801</v>
      </c>
      <c r="I116" s="69"/>
      <c r="J116" s="71"/>
      <c r="K116" s="71"/>
      <c r="L116" s="71"/>
      <c r="M116" s="71"/>
      <c r="N116" s="71"/>
      <c r="O116" s="71"/>
      <c r="P116" s="85"/>
    </row>
    <row r="117" spans="1:16" s="13" customFormat="1" ht="37.5" x14ac:dyDescent="0.3">
      <c r="A117" s="18" t="s">
        <v>272</v>
      </c>
      <c r="B117" s="22" t="s">
        <v>83</v>
      </c>
      <c r="C117" s="63" t="s">
        <v>27</v>
      </c>
      <c r="D117" s="63">
        <v>6.39</v>
      </c>
      <c r="E117" s="63"/>
      <c r="F117" s="72"/>
      <c r="G117" s="72"/>
      <c r="H117" s="69"/>
      <c r="I117" s="69"/>
      <c r="J117" s="71"/>
      <c r="K117" s="71"/>
      <c r="L117" s="71"/>
      <c r="M117" s="71"/>
      <c r="N117" s="71"/>
      <c r="O117" s="71"/>
      <c r="P117" s="85"/>
    </row>
    <row r="118" spans="1:16" s="14" customFormat="1" ht="18.75" x14ac:dyDescent="0.3">
      <c r="A118" s="61"/>
      <c r="B118" s="19" t="s">
        <v>11</v>
      </c>
      <c r="C118" s="64"/>
      <c r="D118" s="64"/>
      <c r="E118" s="64"/>
      <c r="F118" s="60">
        <f>H118+J118+L118+N118</f>
        <v>1937262.6443599998</v>
      </c>
      <c r="G118" s="60">
        <f>I118+K118+M118+O118+P118</f>
        <v>743529.43779</v>
      </c>
      <c r="H118" s="60">
        <f>SUM(H119:H160)</f>
        <v>1937262.6443599998</v>
      </c>
      <c r="I118" s="60">
        <f t="shared" ref="I118:P118" si="3">SUM(I119:I160)</f>
        <v>743529.43779</v>
      </c>
      <c r="J118" s="60">
        <f t="shared" si="3"/>
        <v>0</v>
      </c>
      <c r="K118" s="60">
        <f t="shared" si="3"/>
        <v>0</v>
      </c>
      <c r="L118" s="60">
        <f t="shared" si="3"/>
        <v>0</v>
      </c>
      <c r="M118" s="60">
        <f t="shared" si="3"/>
        <v>0</v>
      </c>
      <c r="N118" s="60">
        <f t="shared" si="3"/>
        <v>0</v>
      </c>
      <c r="O118" s="60">
        <f t="shared" si="3"/>
        <v>0</v>
      </c>
      <c r="P118" s="17">
        <f t="shared" si="3"/>
        <v>0</v>
      </c>
    </row>
    <row r="119" spans="1:16" s="13" customFormat="1" ht="75" x14ac:dyDescent="0.3">
      <c r="A119" s="61">
        <v>18</v>
      </c>
      <c r="B119" s="19" t="s">
        <v>10</v>
      </c>
      <c r="C119" s="62" t="s">
        <v>322</v>
      </c>
      <c r="D119" s="62" t="s">
        <v>315</v>
      </c>
      <c r="E119" s="48" t="s">
        <v>316</v>
      </c>
      <c r="F119" s="72">
        <f>H119+J119+L119+N119</f>
        <v>1910810.0759099999</v>
      </c>
      <c r="G119" s="72">
        <f>I119+K119+M119+O119</f>
        <v>297586.62102999998</v>
      </c>
      <c r="H119" s="69">
        <v>1910810.0759099999</v>
      </c>
      <c r="I119" s="69">
        <f>263127111.04/1000+28588592.96/1000+5870917.03/1000</f>
        <v>297586.62102999998</v>
      </c>
      <c r="J119" s="71"/>
      <c r="K119" s="71"/>
      <c r="L119" s="71"/>
      <c r="M119" s="71"/>
      <c r="N119" s="71"/>
      <c r="O119" s="71"/>
      <c r="P119" s="85"/>
    </row>
    <row r="120" spans="1:16" s="13" customFormat="1" ht="37.5" x14ac:dyDescent="0.3">
      <c r="A120" s="18" t="s">
        <v>128</v>
      </c>
      <c r="B120" s="22" t="s">
        <v>84</v>
      </c>
      <c r="C120" s="63" t="s">
        <v>12</v>
      </c>
      <c r="D120" s="63">
        <v>1</v>
      </c>
      <c r="E120" s="63"/>
      <c r="F120" s="72"/>
      <c r="G120" s="72"/>
      <c r="H120" s="69"/>
      <c r="I120" s="69"/>
      <c r="J120" s="71"/>
      <c r="K120" s="71"/>
      <c r="L120" s="71"/>
      <c r="M120" s="71"/>
      <c r="N120" s="71"/>
      <c r="O120" s="71"/>
      <c r="P120" s="85"/>
    </row>
    <row r="121" spans="1:16" s="13" customFormat="1" ht="37.5" x14ac:dyDescent="0.3">
      <c r="A121" s="18" t="s">
        <v>152</v>
      </c>
      <c r="B121" s="22" t="s">
        <v>85</v>
      </c>
      <c r="C121" s="63" t="s">
        <v>27</v>
      </c>
      <c r="D121" s="63">
        <v>16</v>
      </c>
      <c r="E121" s="63"/>
      <c r="F121" s="72"/>
      <c r="G121" s="72"/>
      <c r="H121" s="69"/>
      <c r="I121" s="69"/>
      <c r="J121" s="71"/>
      <c r="K121" s="71"/>
      <c r="L121" s="71"/>
      <c r="M121" s="71"/>
      <c r="N121" s="71"/>
      <c r="O121" s="71"/>
      <c r="P121" s="85"/>
    </row>
    <row r="122" spans="1:16" s="13" customFormat="1" ht="18.75" x14ac:dyDescent="0.3">
      <c r="A122" s="18" t="s">
        <v>163</v>
      </c>
      <c r="B122" s="22" t="s">
        <v>160</v>
      </c>
      <c r="C122" s="63" t="s">
        <v>20</v>
      </c>
      <c r="D122" s="63"/>
      <c r="E122" s="63">
        <v>1</v>
      </c>
      <c r="F122" s="72"/>
      <c r="G122" s="72"/>
      <c r="H122" s="69"/>
      <c r="I122" s="69"/>
      <c r="J122" s="71"/>
      <c r="K122" s="71"/>
      <c r="L122" s="71"/>
      <c r="M122" s="71"/>
      <c r="N122" s="71"/>
      <c r="O122" s="71"/>
      <c r="P122" s="85"/>
    </row>
    <row r="123" spans="1:16" s="13" customFormat="1" ht="18.75" x14ac:dyDescent="0.3">
      <c r="A123" s="18" t="s">
        <v>273</v>
      </c>
      <c r="B123" s="22" t="s">
        <v>245</v>
      </c>
      <c r="C123" s="63" t="s">
        <v>12</v>
      </c>
      <c r="D123" s="63"/>
      <c r="E123" s="63">
        <v>2</v>
      </c>
      <c r="F123" s="72"/>
      <c r="G123" s="72"/>
      <c r="H123" s="69"/>
      <c r="I123" s="69"/>
      <c r="J123" s="71"/>
      <c r="K123" s="71"/>
      <c r="L123" s="71"/>
      <c r="M123" s="71"/>
      <c r="N123" s="71"/>
      <c r="O123" s="71"/>
      <c r="P123" s="85"/>
    </row>
    <row r="124" spans="1:16" s="13" customFormat="1" ht="37.5" x14ac:dyDescent="0.3">
      <c r="A124" s="18" t="s">
        <v>252</v>
      </c>
      <c r="B124" s="22" t="s">
        <v>246</v>
      </c>
      <c r="C124" s="63" t="s">
        <v>12</v>
      </c>
      <c r="D124" s="63"/>
      <c r="E124" s="63">
        <v>2</v>
      </c>
      <c r="F124" s="72"/>
      <c r="G124" s="72"/>
      <c r="H124" s="69"/>
      <c r="I124" s="69"/>
      <c r="J124" s="71"/>
      <c r="K124" s="71"/>
      <c r="L124" s="71"/>
      <c r="M124" s="71"/>
      <c r="N124" s="71"/>
      <c r="O124" s="71"/>
      <c r="P124" s="85"/>
    </row>
    <row r="125" spans="1:16" s="13" customFormat="1" ht="18.75" x14ac:dyDescent="0.3">
      <c r="A125" s="18" t="s">
        <v>253</v>
      </c>
      <c r="B125" s="22" t="s">
        <v>247</v>
      </c>
      <c r="C125" s="63" t="s">
        <v>12</v>
      </c>
      <c r="D125" s="63"/>
      <c r="E125" s="63">
        <v>2</v>
      </c>
      <c r="F125" s="72"/>
      <c r="G125" s="72"/>
      <c r="H125" s="69"/>
      <c r="I125" s="69"/>
      <c r="J125" s="71"/>
      <c r="K125" s="71"/>
      <c r="L125" s="71"/>
      <c r="M125" s="71"/>
      <c r="N125" s="71"/>
      <c r="O125" s="71"/>
      <c r="P125" s="85"/>
    </row>
    <row r="126" spans="1:16" s="13" customFormat="1" ht="37.5" x14ac:dyDescent="0.3">
      <c r="A126" s="18" t="s">
        <v>274</v>
      </c>
      <c r="B126" s="22" t="s">
        <v>248</v>
      </c>
      <c r="C126" s="63" t="s">
        <v>20</v>
      </c>
      <c r="D126" s="63"/>
      <c r="E126" s="63">
        <v>1</v>
      </c>
      <c r="F126" s="72"/>
      <c r="G126" s="72"/>
      <c r="H126" s="69"/>
      <c r="I126" s="69"/>
      <c r="J126" s="71"/>
      <c r="K126" s="71"/>
      <c r="L126" s="71"/>
      <c r="M126" s="71"/>
      <c r="N126" s="71"/>
      <c r="O126" s="71"/>
      <c r="P126" s="85"/>
    </row>
    <row r="127" spans="1:16" s="13" customFormat="1" ht="18.75" x14ac:dyDescent="0.3">
      <c r="A127" s="18" t="s">
        <v>275</v>
      </c>
      <c r="B127" s="22" t="s">
        <v>249</v>
      </c>
      <c r="C127" s="63" t="s">
        <v>20</v>
      </c>
      <c r="D127" s="63"/>
      <c r="E127" s="63">
        <v>1</v>
      </c>
      <c r="F127" s="72"/>
      <c r="G127" s="72"/>
      <c r="H127" s="69"/>
      <c r="I127" s="69"/>
      <c r="J127" s="71"/>
      <c r="K127" s="71"/>
      <c r="L127" s="71"/>
      <c r="M127" s="71"/>
      <c r="N127" s="71"/>
      <c r="O127" s="71"/>
      <c r="P127" s="85"/>
    </row>
    <row r="128" spans="1:16" s="13" customFormat="1" ht="75" x14ac:dyDescent="0.3">
      <c r="A128" s="61">
        <v>19</v>
      </c>
      <c r="B128" s="19" t="s">
        <v>19</v>
      </c>
      <c r="C128" s="64" t="s">
        <v>14</v>
      </c>
      <c r="D128" s="64">
        <v>1</v>
      </c>
      <c r="E128" s="64"/>
      <c r="F128" s="60">
        <f>H128+J128+L128+N128</f>
        <v>26452.568449999999</v>
      </c>
      <c r="G128" s="60">
        <f>I128+K128+M128+O128</f>
        <v>0</v>
      </c>
      <c r="H128" s="53">
        <v>26452.568449999999</v>
      </c>
      <c r="I128" s="53"/>
      <c r="J128" s="54"/>
      <c r="K128" s="54"/>
      <c r="L128" s="54"/>
      <c r="M128" s="54"/>
      <c r="N128" s="54"/>
      <c r="O128" s="54"/>
      <c r="P128" s="56"/>
    </row>
    <row r="129" spans="1:16" s="28" customFormat="1" ht="37.5" x14ac:dyDescent="0.3">
      <c r="A129" s="61">
        <v>20</v>
      </c>
      <c r="B129" s="19" t="s">
        <v>122</v>
      </c>
      <c r="C129" s="62" t="s">
        <v>317</v>
      </c>
      <c r="D129" s="64"/>
      <c r="E129" s="62" t="s">
        <v>318</v>
      </c>
      <c r="F129" s="72">
        <f>H129+J129+L129+N129</f>
        <v>0</v>
      </c>
      <c r="G129" s="72">
        <f>I129+K129+M129+O129</f>
        <v>166637.45963</v>
      </c>
      <c r="H129" s="69"/>
      <c r="I129" s="69">
        <f>39369184.79/1000+117898303.88/1000+9369970.96/1000</f>
        <v>166637.45963</v>
      </c>
      <c r="J129" s="80"/>
      <c r="K129" s="80"/>
      <c r="L129" s="80"/>
      <c r="M129" s="80"/>
      <c r="N129" s="80"/>
      <c r="O129" s="80"/>
      <c r="P129" s="81"/>
    </row>
    <row r="130" spans="1:16" s="28" customFormat="1" ht="18.75" x14ac:dyDescent="0.3">
      <c r="A130" s="18" t="s">
        <v>153</v>
      </c>
      <c r="B130" s="22" t="s">
        <v>123</v>
      </c>
      <c r="C130" s="63" t="s">
        <v>27</v>
      </c>
      <c r="D130" s="63"/>
      <c r="E130" s="63">
        <v>69.444000000000003</v>
      </c>
      <c r="F130" s="72"/>
      <c r="G130" s="72"/>
      <c r="H130" s="69"/>
      <c r="I130" s="69"/>
      <c r="J130" s="80"/>
      <c r="K130" s="80"/>
      <c r="L130" s="80"/>
      <c r="M130" s="80"/>
      <c r="N130" s="80"/>
      <c r="O130" s="80"/>
      <c r="P130" s="81"/>
    </row>
    <row r="131" spans="1:16" s="28" customFormat="1" ht="18.75" x14ac:dyDescent="0.3">
      <c r="A131" s="18" t="s">
        <v>154</v>
      </c>
      <c r="B131" s="22" t="s">
        <v>124</v>
      </c>
      <c r="C131" s="63" t="s">
        <v>27</v>
      </c>
      <c r="D131" s="63"/>
      <c r="E131" s="63">
        <v>3.331</v>
      </c>
      <c r="F131" s="72"/>
      <c r="G131" s="72"/>
      <c r="H131" s="69"/>
      <c r="I131" s="69"/>
      <c r="J131" s="80"/>
      <c r="K131" s="80"/>
      <c r="L131" s="80"/>
      <c r="M131" s="80"/>
      <c r="N131" s="80"/>
      <c r="O131" s="80"/>
      <c r="P131" s="81"/>
    </row>
    <row r="132" spans="1:16" s="28" customFormat="1" ht="18.75" x14ac:dyDescent="0.3">
      <c r="A132" s="18" t="s">
        <v>276</v>
      </c>
      <c r="B132" s="22" t="s">
        <v>162</v>
      </c>
      <c r="C132" s="63" t="s">
        <v>20</v>
      </c>
      <c r="D132" s="63"/>
      <c r="E132" s="63">
        <v>10</v>
      </c>
      <c r="F132" s="72"/>
      <c r="G132" s="72"/>
      <c r="H132" s="69"/>
      <c r="I132" s="69"/>
      <c r="J132" s="80"/>
      <c r="K132" s="80"/>
      <c r="L132" s="80"/>
      <c r="M132" s="80"/>
      <c r="N132" s="80"/>
      <c r="O132" s="80"/>
      <c r="P132" s="81"/>
    </row>
    <row r="133" spans="1:16" s="28" customFormat="1" ht="18.75" x14ac:dyDescent="0.3">
      <c r="A133" s="18" t="s">
        <v>307</v>
      </c>
      <c r="B133" s="22" t="s">
        <v>250</v>
      </c>
      <c r="C133" s="63" t="s">
        <v>27</v>
      </c>
      <c r="D133" s="63"/>
      <c r="E133" s="25">
        <v>0.15256</v>
      </c>
      <c r="F133" s="72"/>
      <c r="G133" s="72"/>
      <c r="H133" s="69"/>
      <c r="I133" s="69"/>
      <c r="J133" s="80"/>
      <c r="K133" s="80"/>
      <c r="L133" s="80"/>
      <c r="M133" s="80"/>
      <c r="N133" s="80"/>
      <c r="O133" s="80"/>
      <c r="P133" s="81"/>
    </row>
    <row r="134" spans="1:16" s="28" customFormat="1" ht="37.5" x14ac:dyDescent="0.3">
      <c r="A134" s="18" t="s">
        <v>277</v>
      </c>
      <c r="B134" s="22" t="s">
        <v>251</v>
      </c>
      <c r="C134" s="63" t="s">
        <v>27</v>
      </c>
      <c r="D134" s="63"/>
      <c r="E134" s="25">
        <v>0.58140000000000003</v>
      </c>
      <c r="F134" s="72"/>
      <c r="G134" s="72"/>
      <c r="H134" s="69"/>
      <c r="I134" s="69"/>
      <c r="J134" s="80"/>
      <c r="K134" s="80"/>
      <c r="L134" s="80"/>
      <c r="M134" s="80"/>
      <c r="N134" s="80"/>
      <c r="O134" s="80"/>
      <c r="P134" s="81"/>
    </row>
    <row r="135" spans="1:16" s="28" customFormat="1" ht="37.5" x14ac:dyDescent="0.3">
      <c r="A135" s="61">
        <v>21</v>
      </c>
      <c r="B135" s="19" t="s">
        <v>125</v>
      </c>
      <c r="C135" s="62" t="s">
        <v>321</v>
      </c>
      <c r="D135" s="64"/>
      <c r="E135" s="62" t="s">
        <v>319</v>
      </c>
      <c r="F135" s="72">
        <f>H135+J135+L135+N135</f>
        <v>0</v>
      </c>
      <c r="G135" s="72">
        <f>I135+K135+M135+O135</f>
        <v>211434.25387999997</v>
      </c>
      <c r="H135" s="71"/>
      <c r="I135" s="71">
        <f>52805599.55/1000+127720946.49/1000+30907707.84/1000</f>
        <v>211434.25387999997</v>
      </c>
      <c r="J135" s="80"/>
      <c r="K135" s="80"/>
      <c r="L135" s="80"/>
      <c r="M135" s="80"/>
      <c r="N135" s="80"/>
      <c r="O135" s="80"/>
      <c r="P135" s="81"/>
    </row>
    <row r="136" spans="1:16" s="28" customFormat="1" ht="18.75" x14ac:dyDescent="0.3">
      <c r="A136" s="18" t="s">
        <v>176</v>
      </c>
      <c r="B136" s="22" t="s">
        <v>126</v>
      </c>
      <c r="C136" s="63" t="s">
        <v>27</v>
      </c>
      <c r="D136" s="63"/>
      <c r="E136" s="63">
        <v>22.709</v>
      </c>
      <c r="F136" s="72"/>
      <c r="G136" s="72"/>
      <c r="H136" s="71"/>
      <c r="I136" s="71"/>
      <c r="J136" s="80"/>
      <c r="K136" s="80"/>
      <c r="L136" s="80"/>
      <c r="M136" s="80"/>
      <c r="N136" s="80"/>
      <c r="O136" s="80"/>
      <c r="P136" s="81"/>
    </row>
    <row r="137" spans="1:16" s="28" customFormat="1" ht="37.5" x14ac:dyDescent="0.3">
      <c r="A137" s="18" t="s">
        <v>177</v>
      </c>
      <c r="B137" s="22" t="s">
        <v>251</v>
      </c>
      <c r="C137" s="63" t="s">
        <v>27</v>
      </c>
      <c r="D137" s="63"/>
      <c r="E137" s="63">
        <v>0.22800000000000001</v>
      </c>
      <c r="F137" s="72"/>
      <c r="G137" s="72"/>
      <c r="H137" s="71"/>
      <c r="I137" s="71"/>
      <c r="J137" s="80"/>
      <c r="K137" s="80"/>
      <c r="L137" s="80"/>
      <c r="M137" s="80"/>
      <c r="N137" s="80"/>
      <c r="O137" s="80"/>
      <c r="P137" s="81"/>
    </row>
    <row r="138" spans="1:16" s="28" customFormat="1" ht="18.75" x14ac:dyDescent="0.3">
      <c r="A138" s="18" t="s">
        <v>278</v>
      </c>
      <c r="B138" s="22" t="s">
        <v>254</v>
      </c>
      <c r="C138" s="63" t="s">
        <v>12</v>
      </c>
      <c r="D138" s="63"/>
      <c r="E138" s="63">
        <v>83</v>
      </c>
      <c r="F138" s="72"/>
      <c r="G138" s="72"/>
      <c r="H138" s="71"/>
      <c r="I138" s="71"/>
      <c r="J138" s="80"/>
      <c r="K138" s="80"/>
      <c r="L138" s="80"/>
      <c r="M138" s="80"/>
      <c r="N138" s="80"/>
      <c r="O138" s="80"/>
      <c r="P138" s="81"/>
    </row>
    <row r="139" spans="1:16" s="28" customFormat="1" ht="18.75" x14ac:dyDescent="0.3">
      <c r="A139" s="18" t="s">
        <v>279</v>
      </c>
      <c r="B139" s="22" t="s">
        <v>255</v>
      </c>
      <c r="C139" s="63" t="s">
        <v>12</v>
      </c>
      <c r="D139" s="63"/>
      <c r="E139" s="63">
        <v>3886</v>
      </c>
      <c r="F139" s="72"/>
      <c r="G139" s="72"/>
      <c r="H139" s="71"/>
      <c r="I139" s="71"/>
      <c r="J139" s="80"/>
      <c r="K139" s="80"/>
      <c r="L139" s="80"/>
      <c r="M139" s="80"/>
      <c r="N139" s="80"/>
      <c r="O139" s="80"/>
      <c r="P139" s="81"/>
    </row>
    <row r="140" spans="1:16" s="28" customFormat="1" ht="18.75" x14ac:dyDescent="0.3">
      <c r="A140" s="18" t="s">
        <v>280</v>
      </c>
      <c r="B140" s="22" t="s">
        <v>256</v>
      </c>
      <c r="C140" s="63" t="s">
        <v>12</v>
      </c>
      <c r="D140" s="63"/>
      <c r="E140" s="63">
        <v>1204</v>
      </c>
      <c r="F140" s="72"/>
      <c r="G140" s="72"/>
      <c r="H140" s="71"/>
      <c r="I140" s="71"/>
      <c r="J140" s="80"/>
      <c r="K140" s="80"/>
      <c r="L140" s="80"/>
      <c r="M140" s="80"/>
      <c r="N140" s="80"/>
      <c r="O140" s="80"/>
      <c r="P140" s="81"/>
    </row>
    <row r="141" spans="1:16" s="28" customFormat="1" ht="18.75" x14ac:dyDescent="0.3">
      <c r="A141" s="18" t="s">
        <v>281</v>
      </c>
      <c r="B141" s="22" t="s">
        <v>257</v>
      </c>
      <c r="C141" s="63" t="s">
        <v>12</v>
      </c>
      <c r="D141" s="63"/>
      <c r="E141" s="63">
        <v>3448</v>
      </c>
      <c r="F141" s="72"/>
      <c r="G141" s="72"/>
      <c r="H141" s="71"/>
      <c r="I141" s="71"/>
      <c r="J141" s="80"/>
      <c r="K141" s="80"/>
      <c r="L141" s="80"/>
      <c r="M141" s="80"/>
      <c r="N141" s="80"/>
      <c r="O141" s="80"/>
      <c r="P141" s="81"/>
    </row>
    <row r="142" spans="1:16" s="28" customFormat="1" ht="18.75" x14ac:dyDescent="0.3">
      <c r="A142" s="18" t="s">
        <v>282</v>
      </c>
      <c r="B142" s="22" t="s">
        <v>258</v>
      </c>
      <c r="C142" s="63" t="s">
        <v>12</v>
      </c>
      <c r="D142" s="63"/>
      <c r="E142" s="63">
        <v>11</v>
      </c>
      <c r="F142" s="72"/>
      <c r="G142" s="72"/>
      <c r="H142" s="71"/>
      <c r="I142" s="71"/>
      <c r="J142" s="80"/>
      <c r="K142" s="80"/>
      <c r="L142" s="80"/>
      <c r="M142" s="80"/>
      <c r="N142" s="80"/>
      <c r="O142" s="80"/>
      <c r="P142" s="81"/>
    </row>
    <row r="143" spans="1:16" s="28" customFormat="1" ht="18.75" x14ac:dyDescent="0.3">
      <c r="A143" s="18" t="s">
        <v>283</v>
      </c>
      <c r="B143" s="22" t="s">
        <v>259</v>
      </c>
      <c r="C143" s="63" t="s">
        <v>12</v>
      </c>
      <c r="D143" s="63"/>
      <c r="E143" s="63">
        <v>22</v>
      </c>
      <c r="F143" s="72"/>
      <c r="G143" s="72"/>
      <c r="H143" s="71"/>
      <c r="I143" s="71"/>
      <c r="J143" s="80"/>
      <c r="K143" s="80"/>
      <c r="L143" s="80"/>
      <c r="M143" s="80"/>
      <c r="N143" s="80"/>
      <c r="O143" s="80"/>
      <c r="P143" s="81"/>
    </row>
    <row r="144" spans="1:16" s="28" customFormat="1" ht="18.75" x14ac:dyDescent="0.3">
      <c r="A144" s="18" t="s">
        <v>284</v>
      </c>
      <c r="B144" s="22" t="s">
        <v>260</v>
      </c>
      <c r="C144" s="63" t="s">
        <v>12</v>
      </c>
      <c r="D144" s="63"/>
      <c r="E144" s="63">
        <v>4</v>
      </c>
      <c r="F144" s="72"/>
      <c r="G144" s="72"/>
      <c r="H144" s="71"/>
      <c r="I144" s="71"/>
      <c r="J144" s="80"/>
      <c r="K144" s="80"/>
      <c r="L144" s="80"/>
      <c r="M144" s="80"/>
      <c r="N144" s="80"/>
      <c r="O144" s="80"/>
      <c r="P144" s="81"/>
    </row>
    <row r="145" spans="1:16" s="28" customFormat="1" ht="18.75" x14ac:dyDescent="0.3">
      <c r="A145" s="18" t="s">
        <v>285</v>
      </c>
      <c r="B145" s="22" t="s">
        <v>261</v>
      </c>
      <c r="C145" s="63" t="s">
        <v>12</v>
      </c>
      <c r="D145" s="63"/>
      <c r="E145" s="63">
        <v>6</v>
      </c>
      <c r="F145" s="72"/>
      <c r="G145" s="72"/>
      <c r="H145" s="71"/>
      <c r="I145" s="71"/>
      <c r="J145" s="80"/>
      <c r="K145" s="80"/>
      <c r="L145" s="80"/>
      <c r="M145" s="80"/>
      <c r="N145" s="80"/>
      <c r="O145" s="80"/>
      <c r="P145" s="81"/>
    </row>
    <row r="146" spans="1:16" s="28" customFormat="1" ht="37.5" x14ac:dyDescent="0.3">
      <c r="A146" s="18" t="s">
        <v>286</v>
      </c>
      <c r="B146" s="22" t="s">
        <v>262</v>
      </c>
      <c r="C146" s="63" t="s">
        <v>12</v>
      </c>
      <c r="D146" s="63"/>
      <c r="E146" s="63">
        <v>15</v>
      </c>
      <c r="F146" s="72"/>
      <c r="G146" s="72"/>
      <c r="H146" s="71"/>
      <c r="I146" s="71"/>
      <c r="J146" s="80"/>
      <c r="K146" s="80"/>
      <c r="L146" s="80"/>
      <c r="M146" s="80"/>
      <c r="N146" s="80"/>
      <c r="O146" s="80"/>
      <c r="P146" s="81"/>
    </row>
    <row r="147" spans="1:16" s="28" customFormat="1" ht="18.75" x14ac:dyDescent="0.3">
      <c r="A147" s="18" t="s">
        <v>287</v>
      </c>
      <c r="B147" s="22" t="s">
        <v>263</v>
      </c>
      <c r="C147" s="63" t="s">
        <v>12</v>
      </c>
      <c r="D147" s="63"/>
      <c r="E147" s="63">
        <v>684</v>
      </c>
      <c r="F147" s="72"/>
      <c r="G147" s="72"/>
      <c r="H147" s="71"/>
      <c r="I147" s="71"/>
      <c r="J147" s="80"/>
      <c r="K147" s="80"/>
      <c r="L147" s="80"/>
      <c r="M147" s="80"/>
      <c r="N147" s="80"/>
      <c r="O147" s="80"/>
      <c r="P147" s="81"/>
    </row>
    <row r="148" spans="1:16" s="28" customFormat="1" ht="18.75" x14ac:dyDescent="0.3">
      <c r="A148" s="18" t="s">
        <v>288</v>
      </c>
      <c r="B148" s="22" t="s">
        <v>264</v>
      </c>
      <c r="C148" s="63" t="s">
        <v>12</v>
      </c>
      <c r="D148" s="63"/>
      <c r="E148" s="63">
        <v>207</v>
      </c>
      <c r="F148" s="72"/>
      <c r="G148" s="72"/>
      <c r="H148" s="71"/>
      <c r="I148" s="71"/>
      <c r="J148" s="80"/>
      <c r="K148" s="80"/>
      <c r="L148" s="80"/>
      <c r="M148" s="80"/>
      <c r="N148" s="80"/>
      <c r="O148" s="80"/>
      <c r="P148" s="81"/>
    </row>
    <row r="149" spans="1:16" s="28" customFormat="1" ht="18.75" x14ac:dyDescent="0.3">
      <c r="A149" s="18" t="s">
        <v>289</v>
      </c>
      <c r="B149" s="22" t="s">
        <v>265</v>
      </c>
      <c r="C149" s="63" t="s">
        <v>12</v>
      </c>
      <c r="D149" s="63"/>
      <c r="E149" s="63">
        <v>108</v>
      </c>
      <c r="F149" s="72"/>
      <c r="G149" s="72"/>
      <c r="H149" s="71"/>
      <c r="I149" s="71"/>
      <c r="J149" s="80"/>
      <c r="K149" s="80"/>
      <c r="L149" s="80"/>
      <c r="M149" s="80"/>
      <c r="N149" s="80"/>
      <c r="O149" s="80"/>
      <c r="P149" s="81"/>
    </row>
    <row r="150" spans="1:16" s="28" customFormat="1" ht="18.75" x14ac:dyDescent="0.3">
      <c r="A150" s="18" t="s">
        <v>290</v>
      </c>
      <c r="B150" s="22" t="s">
        <v>266</v>
      </c>
      <c r="C150" s="63" t="s">
        <v>12</v>
      </c>
      <c r="D150" s="63"/>
      <c r="E150" s="63">
        <v>664</v>
      </c>
      <c r="F150" s="72"/>
      <c r="G150" s="72"/>
      <c r="H150" s="71"/>
      <c r="I150" s="71"/>
      <c r="J150" s="80"/>
      <c r="K150" s="80"/>
      <c r="L150" s="80"/>
      <c r="M150" s="80"/>
      <c r="N150" s="80"/>
      <c r="O150" s="80"/>
      <c r="P150" s="81"/>
    </row>
    <row r="151" spans="1:16" s="28" customFormat="1" ht="18.75" x14ac:dyDescent="0.3">
      <c r="A151" s="18" t="s">
        <v>291</v>
      </c>
      <c r="B151" s="22" t="s">
        <v>267</v>
      </c>
      <c r="C151" s="63" t="s">
        <v>12</v>
      </c>
      <c r="D151" s="63"/>
      <c r="E151" s="63">
        <v>48</v>
      </c>
      <c r="F151" s="72"/>
      <c r="G151" s="72"/>
      <c r="H151" s="71"/>
      <c r="I151" s="71"/>
      <c r="J151" s="80"/>
      <c r="K151" s="80"/>
      <c r="L151" s="80"/>
      <c r="M151" s="80"/>
      <c r="N151" s="80"/>
      <c r="O151" s="80"/>
      <c r="P151" s="81"/>
    </row>
    <row r="152" spans="1:16" s="28" customFormat="1" ht="18.75" x14ac:dyDescent="0.3">
      <c r="A152" s="18" t="s">
        <v>292</v>
      </c>
      <c r="B152" s="22" t="s">
        <v>264</v>
      </c>
      <c r="C152" s="63" t="s">
        <v>12</v>
      </c>
      <c r="D152" s="63"/>
      <c r="E152" s="63">
        <v>12</v>
      </c>
      <c r="F152" s="72"/>
      <c r="G152" s="72"/>
      <c r="H152" s="71"/>
      <c r="I152" s="71"/>
      <c r="J152" s="80"/>
      <c r="K152" s="80"/>
      <c r="L152" s="80"/>
      <c r="M152" s="80"/>
      <c r="N152" s="80"/>
      <c r="O152" s="80"/>
      <c r="P152" s="81"/>
    </row>
    <row r="153" spans="1:16" s="28" customFormat="1" ht="18.75" x14ac:dyDescent="0.3">
      <c r="A153" s="18" t="s">
        <v>293</v>
      </c>
      <c r="B153" s="22" t="s">
        <v>268</v>
      </c>
      <c r="C153" s="63" t="s">
        <v>12</v>
      </c>
      <c r="D153" s="63"/>
      <c r="E153" s="63">
        <v>6</v>
      </c>
      <c r="F153" s="72"/>
      <c r="G153" s="72"/>
      <c r="H153" s="71"/>
      <c r="I153" s="71"/>
      <c r="J153" s="80"/>
      <c r="K153" s="80"/>
      <c r="L153" s="80"/>
      <c r="M153" s="80"/>
      <c r="N153" s="80"/>
      <c r="O153" s="80"/>
      <c r="P153" s="81"/>
    </row>
    <row r="154" spans="1:16" s="28" customFormat="1" ht="18.75" x14ac:dyDescent="0.3">
      <c r="A154" s="18" t="s">
        <v>294</v>
      </c>
      <c r="B154" s="22" t="s">
        <v>269</v>
      </c>
      <c r="C154" s="63" t="s">
        <v>12</v>
      </c>
      <c r="D154" s="63"/>
      <c r="E154" s="63">
        <v>208</v>
      </c>
      <c r="F154" s="72"/>
      <c r="G154" s="72"/>
      <c r="H154" s="71"/>
      <c r="I154" s="71"/>
      <c r="J154" s="80"/>
      <c r="K154" s="80"/>
      <c r="L154" s="80"/>
      <c r="M154" s="80"/>
      <c r="N154" s="80"/>
      <c r="O154" s="80"/>
      <c r="P154" s="81"/>
    </row>
    <row r="155" spans="1:16" s="28" customFormat="1" ht="37.5" x14ac:dyDescent="0.3">
      <c r="A155" s="61">
        <v>22</v>
      </c>
      <c r="B155" s="19" t="s">
        <v>127</v>
      </c>
      <c r="C155" s="64" t="s">
        <v>27</v>
      </c>
      <c r="D155" s="64"/>
      <c r="E155" s="62">
        <f>SUM(E156:E157)</f>
        <v>63.741999999999997</v>
      </c>
      <c r="F155" s="72">
        <f>H155+J155+L155+N155</f>
        <v>0</v>
      </c>
      <c r="G155" s="72">
        <f>I155+K155+M155+O155</f>
        <v>49131.820619999999</v>
      </c>
      <c r="H155" s="69"/>
      <c r="I155" s="69">
        <f>49131820.62/1000</f>
        <v>49131.820619999999</v>
      </c>
      <c r="J155" s="80"/>
      <c r="K155" s="80"/>
      <c r="L155" s="80"/>
      <c r="M155" s="80"/>
      <c r="N155" s="80"/>
      <c r="O155" s="80"/>
      <c r="P155" s="81"/>
    </row>
    <row r="156" spans="1:16" s="28" customFormat="1" ht="18.75" x14ac:dyDescent="0.3">
      <c r="A156" s="18" t="s">
        <v>295</v>
      </c>
      <c r="B156" s="22" t="s">
        <v>123</v>
      </c>
      <c r="C156" s="63" t="s">
        <v>27</v>
      </c>
      <c r="D156" s="63"/>
      <c r="E156" s="63">
        <v>62.045999999999999</v>
      </c>
      <c r="F156" s="72"/>
      <c r="G156" s="72"/>
      <c r="H156" s="69"/>
      <c r="I156" s="69"/>
      <c r="J156" s="80"/>
      <c r="K156" s="80"/>
      <c r="L156" s="80"/>
      <c r="M156" s="80"/>
      <c r="N156" s="80"/>
      <c r="O156" s="80"/>
      <c r="P156" s="81"/>
    </row>
    <row r="157" spans="1:16" s="28" customFormat="1" ht="18.75" x14ac:dyDescent="0.3">
      <c r="A157" s="18" t="s">
        <v>296</v>
      </c>
      <c r="B157" s="22" t="s">
        <v>126</v>
      </c>
      <c r="C157" s="63" t="s">
        <v>27</v>
      </c>
      <c r="D157" s="63"/>
      <c r="E157" s="63">
        <v>1.696</v>
      </c>
      <c r="F157" s="72"/>
      <c r="G157" s="72"/>
      <c r="H157" s="69"/>
      <c r="I157" s="69"/>
      <c r="J157" s="80"/>
      <c r="K157" s="80"/>
      <c r="L157" s="80"/>
      <c r="M157" s="80"/>
      <c r="N157" s="80"/>
      <c r="O157" s="80"/>
      <c r="P157" s="81"/>
    </row>
    <row r="158" spans="1:16" s="28" customFormat="1" ht="37.5" x14ac:dyDescent="0.3">
      <c r="A158" s="61">
        <v>23</v>
      </c>
      <c r="B158" s="19" t="s">
        <v>172</v>
      </c>
      <c r="C158" s="62" t="s">
        <v>309</v>
      </c>
      <c r="D158" s="64"/>
      <c r="E158" s="62" t="s">
        <v>320</v>
      </c>
      <c r="F158" s="60"/>
      <c r="G158" s="60"/>
      <c r="H158" s="53"/>
      <c r="I158" s="53"/>
      <c r="J158" s="58"/>
      <c r="K158" s="58"/>
      <c r="L158" s="58"/>
      <c r="M158" s="58"/>
      <c r="N158" s="58"/>
      <c r="O158" s="58"/>
      <c r="P158" s="59"/>
    </row>
    <row r="159" spans="1:16" s="28" customFormat="1" ht="18.75" x14ac:dyDescent="0.3">
      <c r="A159" s="18" t="s">
        <v>155</v>
      </c>
      <c r="B159" s="22" t="s">
        <v>310</v>
      </c>
      <c r="C159" s="63" t="s">
        <v>13</v>
      </c>
      <c r="D159" s="63"/>
      <c r="E159" s="63">
        <v>1</v>
      </c>
      <c r="F159" s="60">
        <f t="shared" ref="F159:G161" si="4">H159+J159+L159+N159</f>
        <v>0</v>
      </c>
      <c r="G159" s="60">
        <f t="shared" si="4"/>
        <v>18293.982629999999</v>
      </c>
      <c r="H159" s="53"/>
      <c r="I159" s="53">
        <f>18293982.63/1000</f>
        <v>18293.982629999999</v>
      </c>
      <c r="J159" s="58"/>
      <c r="K159" s="58"/>
      <c r="L159" s="58"/>
      <c r="M159" s="58"/>
      <c r="N159" s="58"/>
      <c r="O159" s="58"/>
      <c r="P159" s="59"/>
    </row>
    <row r="160" spans="1:16" s="28" customFormat="1" ht="112.5" x14ac:dyDescent="0.3">
      <c r="A160" s="18" t="s">
        <v>156</v>
      </c>
      <c r="B160" s="22" t="s">
        <v>175</v>
      </c>
      <c r="C160" s="63" t="s">
        <v>271</v>
      </c>
      <c r="D160" s="63"/>
      <c r="E160" s="63">
        <v>1</v>
      </c>
      <c r="F160" s="60">
        <f t="shared" si="4"/>
        <v>0</v>
      </c>
      <c r="G160" s="60">
        <f t="shared" si="4"/>
        <v>445.3</v>
      </c>
      <c r="H160" s="53"/>
      <c r="I160" s="53">
        <f>445300/1000</f>
        <v>445.3</v>
      </c>
      <c r="J160" s="58"/>
      <c r="K160" s="58"/>
      <c r="L160" s="58"/>
      <c r="M160" s="58"/>
      <c r="N160" s="58"/>
      <c r="O160" s="58"/>
      <c r="P160" s="59"/>
    </row>
    <row r="161" spans="1:16" s="13" customFormat="1" ht="150" x14ac:dyDescent="0.3">
      <c r="A161" s="61">
        <v>24</v>
      </c>
      <c r="B161" s="19" t="s">
        <v>169</v>
      </c>
      <c r="C161" s="62" t="s">
        <v>164</v>
      </c>
      <c r="D161" s="62" t="s">
        <v>135</v>
      </c>
      <c r="E161" s="62" t="s">
        <v>308</v>
      </c>
      <c r="F161" s="60">
        <f t="shared" si="4"/>
        <v>597851</v>
      </c>
      <c r="G161" s="60">
        <f t="shared" si="4"/>
        <v>529141.72183000005</v>
      </c>
      <c r="H161" s="41">
        <v>597851</v>
      </c>
      <c r="I161" s="41">
        <f>(333262080.41+4909258.86)/1000+190970382.56/1000</f>
        <v>529141.72183000005</v>
      </c>
      <c r="J161" s="41"/>
      <c r="K161" s="41"/>
      <c r="L161" s="41"/>
      <c r="M161" s="41"/>
      <c r="N161" s="41"/>
      <c r="O161" s="41"/>
      <c r="P161" s="44"/>
    </row>
    <row r="162" spans="1:16" s="14" customFormat="1" ht="37.5" x14ac:dyDescent="0.3">
      <c r="A162" s="61">
        <v>25</v>
      </c>
      <c r="B162" s="19" t="s">
        <v>115</v>
      </c>
      <c r="C162" s="62" t="s">
        <v>165</v>
      </c>
      <c r="D162" s="64"/>
      <c r="E162" s="62" t="s">
        <v>166</v>
      </c>
      <c r="F162" s="60">
        <f t="shared" ref="F162:F169" si="5">H162+J162+L162+N162</f>
        <v>0</v>
      </c>
      <c r="G162" s="60">
        <f>I162+K162+M162+O162+P162</f>
        <v>442800.40399999998</v>
      </c>
      <c r="H162" s="60">
        <f>SUM(H163:H169)</f>
        <v>0</v>
      </c>
      <c r="I162" s="60">
        <f t="shared" ref="I162:P162" si="6">SUM(I163:I169)</f>
        <v>8340.4040000000005</v>
      </c>
      <c r="J162" s="60">
        <f t="shared" si="6"/>
        <v>0</v>
      </c>
      <c r="K162" s="60">
        <f t="shared" si="6"/>
        <v>0</v>
      </c>
      <c r="L162" s="60">
        <f t="shared" si="6"/>
        <v>0</v>
      </c>
      <c r="M162" s="60">
        <f t="shared" si="6"/>
        <v>0</v>
      </c>
      <c r="N162" s="60">
        <f t="shared" si="6"/>
        <v>0</v>
      </c>
      <c r="O162" s="60">
        <f t="shared" si="6"/>
        <v>434460</v>
      </c>
      <c r="P162" s="17">
        <f t="shared" si="6"/>
        <v>0</v>
      </c>
    </row>
    <row r="163" spans="1:16" s="13" customFormat="1" ht="40.5" customHeight="1" x14ac:dyDescent="0.3">
      <c r="A163" s="18" t="s">
        <v>297</v>
      </c>
      <c r="B163" s="22" t="s">
        <v>116</v>
      </c>
      <c r="C163" s="63" t="s">
        <v>12</v>
      </c>
      <c r="D163" s="63"/>
      <c r="E163" s="23">
        <v>1</v>
      </c>
      <c r="F163" s="60">
        <f t="shared" si="5"/>
        <v>0</v>
      </c>
      <c r="G163" s="60">
        <f t="shared" ref="G163:G169" si="7">I163+K163+M163+O163</f>
        <v>22500</v>
      </c>
      <c r="H163" s="53"/>
      <c r="I163" s="53"/>
      <c r="J163" s="53"/>
      <c r="K163" s="53"/>
      <c r="L163" s="53"/>
      <c r="M163" s="53"/>
      <c r="N163" s="10"/>
      <c r="O163" s="53">
        <f>22500000/1000</f>
        <v>22500</v>
      </c>
      <c r="P163" s="55"/>
    </row>
    <row r="164" spans="1:16" s="13" customFormat="1" ht="40.5" customHeight="1" x14ac:dyDescent="0.3">
      <c r="A164" s="18" t="s">
        <v>298</v>
      </c>
      <c r="B164" s="22" t="s">
        <v>117</v>
      </c>
      <c r="C164" s="63" t="s">
        <v>12</v>
      </c>
      <c r="D164" s="63"/>
      <c r="E164" s="23">
        <v>2</v>
      </c>
      <c r="F164" s="60">
        <f t="shared" si="5"/>
        <v>0</v>
      </c>
      <c r="G164" s="60">
        <f t="shared" si="7"/>
        <v>55840</v>
      </c>
      <c r="H164" s="53"/>
      <c r="I164" s="53"/>
      <c r="J164" s="53"/>
      <c r="K164" s="53"/>
      <c r="L164" s="53"/>
      <c r="M164" s="53"/>
      <c r="N164" s="10"/>
      <c r="O164" s="53">
        <f>(27920000*2)/1000</f>
        <v>55840</v>
      </c>
      <c r="P164" s="55"/>
    </row>
    <row r="165" spans="1:16" s="13" customFormat="1" ht="40.5" customHeight="1" x14ac:dyDescent="0.3">
      <c r="A165" s="18" t="s">
        <v>299</v>
      </c>
      <c r="B165" s="22" t="s">
        <v>118</v>
      </c>
      <c r="C165" s="63" t="s">
        <v>12</v>
      </c>
      <c r="D165" s="63"/>
      <c r="E165" s="23">
        <v>2</v>
      </c>
      <c r="F165" s="60">
        <f t="shared" si="5"/>
        <v>0</v>
      </c>
      <c r="G165" s="60">
        <f t="shared" si="7"/>
        <v>90920</v>
      </c>
      <c r="H165" s="53"/>
      <c r="I165" s="53"/>
      <c r="J165" s="53"/>
      <c r="K165" s="53"/>
      <c r="L165" s="53"/>
      <c r="M165" s="53"/>
      <c r="N165" s="10"/>
      <c r="O165" s="53">
        <f>(45460000+45460000)/1000</f>
        <v>90920</v>
      </c>
      <c r="P165" s="55"/>
    </row>
    <row r="166" spans="1:16" s="13" customFormat="1" ht="63" customHeight="1" x14ac:dyDescent="0.3">
      <c r="A166" s="18" t="s">
        <v>300</v>
      </c>
      <c r="B166" s="22" t="s">
        <v>119</v>
      </c>
      <c r="C166" s="63" t="s">
        <v>12</v>
      </c>
      <c r="D166" s="63"/>
      <c r="E166" s="23">
        <v>1</v>
      </c>
      <c r="F166" s="60">
        <f t="shared" si="5"/>
        <v>0</v>
      </c>
      <c r="G166" s="60">
        <f t="shared" si="7"/>
        <v>39600</v>
      </c>
      <c r="H166" s="53"/>
      <c r="I166" s="53"/>
      <c r="J166" s="53"/>
      <c r="K166" s="53"/>
      <c r="L166" s="53"/>
      <c r="M166" s="53"/>
      <c r="N166" s="10"/>
      <c r="O166" s="53">
        <f>39600000/1000</f>
        <v>39600</v>
      </c>
      <c r="P166" s="55"/>
    </row>
    <row r="167" spans="1:16" s="13" customFormat="1" ht="63" customHeight="1" x14ac:dyDescent="0.3">
      <c r="A167" s="18" t="s">
        <v>301</v>
      </c>
      <c r="B167" s="22" t="s">
        <v>120</v>
      </c>
      <c r="C167" s="63" t="s">
        <v>12</v>
      </c>
      <c r="D167" s="63"/>
      <c r="E167" s="23">
        <v>3</v>
      </c>
      <c r="F167" s="60">
        <f t="shared" si="5"/>
        <v>0</v>
      </c>
      <c r="G167" s="60">
        <f t="shared" si="7"/>
        <v>108000</v>
      </c>
      <c r="H167" s="53"/>
      <c r="I167" s="53"/>
      <c r="J167" s="53"/>
      <c r="K167" s="53"/>
      <c r="L167" s="53"/>
      <c r="M167" s="53"/>
      <c r="N167" s="10"/>
      <c r="O167" s="53">
        <f>(36000000+36000000)/1000+36000000/1000</f>
        <v>108000</v>
      </c>
      <c r="P167" s="55"/>
    </row>
    <row r="168" spans="1:16" s="13" customFormat="1" ht="42.75" customHeight="1" x14ac:dyDescent="0.3">
      <c r="A168" s="18" t="s">
        <v>302</v>
      </c>
      <c r="B168" s="22" t="s">
        <v>121</v>
      </c>
      <c r="C168" s="63" t="s">
        <v>12</v>
      </c>
      <c r="D168" s="63"/>
      <c r="E168" s="23">
        <v>2</v>
      </c>
      <c r="F168" s="60">
        <f t="shared" si="5"/>
        <v>0</v>
      </c>
      <c r="G168" s="60">
        <f t="shared" si="7"/>
        <v>117600</v>
      </c>
      <c r="H168" s="53"/>
      <c r="I168" s="53"/>
      <c r="J168" s="53"/>
      <c r="K168" s="53"/>
      <c r="L168" s="53"/>
      <c r="M168" s="53"/>
      <c r="N168" s="10"/>
      <c r="O168" s="53">
        <f>(58800000*2)/1000</f>
        <v>117600</v>
      </c>
      <c r="P168" s="55"/>
    </row>
    <row r="169" spans="1:16" s="13" customFormat="1" ht="42.75" customHeight="1" thickBot="1" x14ac:dyDescent="0.35">
      <c r="A169" s="29" t="s">
        <v>303</v>
      </c>
      <c r="B169" s="30" t="s">
        <v>138</v>
      </c>
      <c r="C169" s="31" t="s">
        <v>20</v>
      </c>
      <c r="D169" s="31"/>
      <c r="E169" s="32">
        <v>34</v>
      </c>
      <c r="F169" s="33">
        <f t="shared" si="5"/>
        <v>0</v>
      </c>
      <c r="G169" s="33">
        <f t="shared" si="7"/>
        <v>8340.4040000000005</v>
      </c>
      <c r="H169" s="34"/>
      <c r="I169" s="34">
        <f>(245306*34)/1000</f>
        <v>8340.4040000000005</v>
      </c>
      <c r="J169" s="34"/>
      <c r="K169" s="34"/>
      <c r="L169" s="34"/>
      <c r="M169" s="34"/>
      <c r="N169" s="11"/>
      <c r="O169" s="34"/>
      <c r="P169" s="35"/>
    </row>
    <row r="170" spans="1:16" x14ac:dyDescent="0.25">
      <c r="A170" s="6"/>
      <c r="B170" s="5"/>
      <c r="C170" s="6"/>
      <c r="D170" s="6"/>
      <c r="E170" s="6"/>
      <c r="F170" s="7"/>
      <c r="G170" s="7"/>
      <c r="H170" s="8"/>
      <c r="I170" s="8"/>
      <c r="J170" s="8"/>
      <c r="K170" s="8"/>
      <c r="L170" s="8"/>
      <c r="M170" s="8"/>
      <c r="N170" s="8"/>
      <c r="O170" s="8"/>
      <c r="P170" s="8"/>
    </row>
    <row r="171" spans="1:16" x14ac:dyDescent="0.25">
      <c r="B171" s="49"/>
      <c r="C171" s="50"/>
      <c r="D171" s="50"/>
      <c r="E171" s="50"/>
      <c r="F171" s="6"/>
      <c r="G171" s="6"/>
      <c r="H171" s="51"/>
      <c r="I171" s="51"/>
      <c r="J171" s="51"/>
      <c r="K171" s="51"/>
      <c r="L171" s="52"/>
      <c r="M171" s="52"/>
    </row>
    <row r="172" spans="1:16" x14ac:dyDescent="0.25">
      <c r="B172" s="49"/>
      <c r="C172" s="50"/>
      <c r="D172" s="50"/>
      <c r="E172" s="50"/>
      <c r="F172" s="6"/>
      <c r="G172" s="6"/>
      <c r="H172" s="51"/>
      <c r="I172" s="51"/>
    </row>
  </sheetData>
  <mergeCells count="199">
    <mergeCell ref="O135:O154"/>
    <mergeCell ref="P135:P154"/>
    <mergeCell ref="F135:F154"/>
    <mergeCell ref="G135:G154"/>
    <mergeCell ref="H135:H154"/>
    <mergeCell ref="I135:I154"/>
    <mergeCell ref="J135:J154"/>
    <mergeCell ref="K135:K154"/>
    <mergeCell ref="L135:L154"/>
    <mergeCell ref="M135:M154"/>
    <mergeCell ref="N135:N154"/>
    <mergeCell ref="K119:K127"/>
    <mergeCell ref="L119:L127"/>
    <mergeCell ref="M119:M127"/>
    <mergeCell ref="N119:N127"/>
    <mergeCell ref="O119:O127"/>
    <mergeCell ref="P119:P127"/>
    <mergeCell ref="F129:F134"/>
    <mergeCell ref="G129:G134"/>
    <mergeCell ref="H129:H134"/>
    <mergeCell ref="I129:I134"/>
    <mergeCell ref="J129:J134"/>
    <mergeCell ref="K129:K134"/>
    <mergeCell ref="L129:L134"/>
    <mergeCell ref="M129:M134"/>
    <mergeCell ref="N129:N134"/>
    <mergeCell ref="O129:O134"/>
    <mergeCell ref="P129:P134"/>
    <mergeCell ref="P39:P56"/>
    <mergeCell ref="G39:G56"/>
    <mergeCell ref="F39:F56"/>
    <mergeCell ref="J61:J87"/>
    <mergeCell ref="K61:K87"/>
    <mergeCell ref="G28:G38"/>
    <mergeCell ref="F28:F38"/>
    <mergeCell ref="J28:J38"/>
    <mergeCell ref="K28:K38"/>
    <mergeCell ref="L28:L38"/>
    <mergeCell ref="M28:M38"/>
    <mergeCell ref="N28:N38"/>
    <mergeCell ref="O28:O38"/>
    <mergeCell ref="P28:P38"/>
    <mergeCell ref="P61:P87"/>
    <mergeCell ref="K57:K60"/>
    <mergeCell ref="G116:G117"/>
    <mergeCell ref="H116:H117"/>
    <mergeCell ref="I116:I117"/>
    <mergeCell ref="F119:F127"/>
    <mergeCell ref="G119:G127"/>
    <mergeCell ref="H119:H127"/>
    <mergeCell ref="I119:I127"/>
    <mergeCell ref="G57:G60"/>
    <mergeCell ref="I28:I38"/>
    <mergeCell ref="H28:H38"/>
    <mergeCell ref="I39:I56"/>
    <mergeCell ref="H39:H56"/>
    <mergeCell ref="H61:H87"/>
    <mergeCell ref="I61:I87"/>
    <mergeCell ref="G61:G87"/>
    <mergeCell ref="F61:F87"/>
    <mergeCell ref="G111:G112"/>
    <mergeCell ref="I111:I112"/>
    <mergeCell ref="A10:P10"/>
    <mergeCell ref="P155:P157"/>
    <mergeCell ref="F155:F157"/>
    <mergeCell ref="G155:G157"/>
    <mergeCell ref="H155:H157"/>
    <mergeCell ref="I155:I157"/>
    <mergeCell ref="J155:J157"/>
    <mergeCell ref="K155:K157"/>
    <mergeCell ref="L155:L157"/>
    <mergeCell ref="M155:M157"/>
    <mergeCell ref="N155:N157"/>
    <mergeCell ref="O155:O157"/>
    <mergeCell ref="F116:F117"/>
    <mergeCell ref="P116:P117"/>
    <mergeCell ref="O116:O117"/>
    <mergeCell ref="N116:N117"/>
    <mergeCell ref="M116:M117"/>
    <mergeCell ref="L116:L117"/>
    <mergeCell ref="K116:K117"/>
    <mergeCell ref="J116:J117"/>
    <mergeCell ref="J119:J127"/>
    <mergeCell ref="F111:F112"/>
    <mergeCell ref="H111:H112"/>
    <mergeCell ref="J111:J112"/>
    <mergeCell ref="K111:K112"/>
    <mergeCell ref="M111:M112"/>
    <mergeCell ref="P111:P112"/>
    <mergeCell ref="O111:O112"/>
    <mergeCell ref="I20:I22"/>
    <mergeCell ref="I57:I60"/>
    <mergeCell ref="P57:P60"/>
    <mergeCell ref="G94:G95"/>
    <mergeCell ref="I94:I95"/>
    <mergeCell ref="K94:K95"/>
    <mergeCell ref="L94:L95"/>
    <mergeCell ref="M94:M95"/>
    <mergeCell ref="G96:G103"/>
    <mergeCell ref="I96:I103"/>
    <mergeCell ref="K96:K103"/>
    <mergeCell ref="L96:L103"/>
    <mergeCell ref="M96:M103"/>
    <mergeCell ref="H94:H95"/>
    <mergeCell ref="J96:J103"/>
    <mergeCell ref="J57:J60"/>
    <mergeCell ref="J39:J56"/>
    <mergeCell ref="K39:K56"/>
    <mergeCell ref="L57:L60"/>
    <mergeCell ref="K24:K27"/>
    <mergeCell ref="M57:M60"/>
    <mergeCell ref="N57:N60"/>
    <mergeCell ref="L111:L112"/>
    <mergeCell ref="N111:N112"/>
    <mergeCell ref="L39:L56"/>
    <mergeCell ref="M39:M56"/>
    <mergeCell ref="N39:N56"/>
    <mergeCell ref="O39:O56"/>
    <mergeCell ref="L61:L87"/>
    <mergeCell ref="M61:M87"/>
    <mergeCell ref="N61:N87"/>
    <mergeCell ref="O61:O87"/>
    <mergeCell ref="O57:O60"/>
    <mergeCell ref="N96:N103"/>
    <mergeCell ref="A11:A13"/>
    <mergeCell ref="B11:B13"/>
    <mergeCell ref="C11:C13"/>
    <mergeCell ref="H11:P11"/>
    <mergeCell ref="F11:G12"/>
    <mergeCell ref="H12:I12"/>
    <mergeCell ref="J12:K12"/>
    <mergeCell ref="N12:O12"/>
    <mergeCell ref="P12:P13"/>
    <mergeCell ref="D11:E12"/>
    <mergeCell ref="L12:M12"/>
    <mergeCell ref="G18:G19"/>
    <mergeCell ref="G88:G93"/>
    <mergeCell ref="I88:I93"/>
    <mergeCell ref="G104:G110"/>
    <mergeCell ref="I104:I110"/>
    <mergeCell ref="F18:F19"/>
    <mergeCell ref="H18:H19"/>
    <mergeCell ref="F20:F22"/>
    <mergeCell ref="H20:H22"/>
    <mergeCell ref="F24:F27"/>
    <mergeCell ref="H24:H27"/>
    <mergeCell ref="G20:G22"/>
    <mergeCell ref="G24:G27"/>
    <mergeCell ref="F57:F60"/>
    <mergeCell ref="H57:H60"/>
    <mergeCell ref="F88:F93"/>
    <mergeCell ref="H88:H93"/>
    <mergeCell ref="F94:F95"/>
    <mergeCell ref="F96:F103"/>
    <mergeCell ref="H96:H103"/>
    <mergeCell ref="F104:F110"/>
    <mergeCell ref="H104:H110"/>
    <mergeCell ref="I24:I27"/>
    <mergeCell ref="I18:I19"/>
    <mergeCell ref="J18:J19"/>
    <mergeCell ref="N18:N19"/>
    <mergeCell ref="P18:P19"/>
    <mergeCell ref="J20:J22"/>
    <mergeCell ref="N20:N22"/>
    <mergeCell ref="P20:P22"/>
    <mergeCell ref="J24:J27"/>
    <mergeCell ref="N24:N27"/>
    <mergeCell ref="P24:P27"/>
    <mergeCell ref="K18:K19"/>
    <mergeCell ref="L18:L19"/>
    <mergeCell ref="M18:M19"/>
    <mergeCell ref="O18:O19"/>
    <mergeCell ref="O20:O22"/>
    <mergeCell ref="M20:M22"/>
    <mergeCell ref="L20:L22"/>
    <mergeCell ref="K20:K22"/>
    <mergeCell ref="L24:L27"/>
    <mergeCell ref="M24:M27"/>
    <mergeCell ref="O24:O27"/>
    <mergeCell ref="P96:P103"/>
    <mergeCell ref="J104:J110"/>
    <mergeCell ref="N104:N110"/>
    <mergeCell ref="P104:P110"/>
    <mergeCell ref="K88:K93"/>
    <mergeCell ref="L88:L93"/>
    <mergeCell ref="M88:M93"/>
    <mergeCell ref="O88:O93"/>
    <mergeCell ref="O94:O95"/>
    <mergeCell ref="O96:O103"/>
    <mergeCell ref="K104:K110"/>
    <mergeCell ref="L104:L110"/>
    <mergeCell ref="M104:M110"/>
    <mergeCell ref="O104:O110"/>
    <mergeCell ref="J88:J93"/>
    <mergeCell ref="N88:N93"/>
    <mergeCell ref="P88:P93"/>
    <mergeCell ref="J94:J95"/>
    <mergeCell ref="N94:N95"/>
    <mergeCell ref="P94:P95"/>
  </mergeCells>
  <pageMargins left="0.23622047244094491" right="0.27559055118110237" top="0.82677165354330717" bottom="0.47244094488188981" header="0.51181102362204722" footer="0.51181102362204722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на сайт</vt:lpstr>
      <vt:lpstr>'Отчет на сайт'!Заголовки_для_печати</vt:lpstr>
      <vt:lpstr>'Отчет на сайт'!Область_печати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 Наталья</dc:creator>
  <cp:lastModifiedBy>Темиржанова Эльмира Бахтолловна</cp:lastModifiedBy>
  <cp:lastPrinted>2022-10-14T08:20:58Z</cp:lastPrinted>
  <dcterms:created xsi:type="dcterms:W3CDTF">2019-10-29T01:57:16Z</dcterms:created>
  <dcterms:modified xsi:type="dcterms:W3CDTF">2022-10-14T09:57:31Z</dcterms:modified>
</cp:coreProperties>
</file>