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15" windowWidth="20115" windowHeight="7755"/>
  </bookViews>
  <sheets>
    <sheet name="Приложение 1" sheetId="2" r:id="rId1"/>
    <sheet name="Лист1" sheetId="3" r:id="rId2"/>
    <sheet name="Лист2" sheetId="4" r:id="rId3"/>
  </sheets>
  <definedNames>
    <definedName name="_xlnm.Print_Titles" localSheetId="0">'Приложение 1'!$10:$12</definedName>
    <definedName name="_xlnm.Print_Area" localSheetId="0">'Приложение 1'!$A$1:$S$236</definedName>
  </definedNames>
  <calcPr calcId="145621"/>
</workbook>
</file>

<file path=xl/calcChain.xml><?xml version="1.0" encoding="utf-8"?>
<calcChain xmlns="http://schemas.openxmlformats.org/spreadsheetml/2006/main">
  <c r="G14" i="2" l="1"/>
  <c r="H198" i="2" l="1"/>
  <c r="M172" i="2"/>
  <c r="P172" i="2"/>
  <c r="Q172" i="2"/>
  <c r="L172" i="2"/>
  <c r="M14" i="2" l="1"/>
  <c r="Q14" i="2"/>
  <c r="I182" i="2"/>
  <c r="I198" i="2" s="1"/>
  <c r="G196" i="2" l="1"/>
  <c r="G197" i="2"/>
  <c r="G199" i="2"/>
  <c r="G195" i="2"/>
  <c r="G191" i="2"/>
  <c r="G192" i="2"/>
  <c r="G193" i="2"/>
  <c r="G190" i="2"/>
  <c r="G183" i="2"/>
  <c r="G182" i="2"/>
  <c r="G175" i="2"/>
  <c r="G174" i="2"/>
  <c r="G198" i="2" s="1"/>
  <c r="G171" i="2"/>
  <c r="G168" i="2"/>
  <c r="G169" i="2"/>
  <c r="G167" i="2"/>
  <c r="G163" i="2"/>
  <c r="G158" i="2"/>
  <c r="G133" i="2"/>
  <c r="G124" i="2"/>
  <c r="G125" i="2"/>
  <c r="G126" i="2"/>
  <c r="G127" i="2"/>
  <c r="G128" i="2"/>
  <c r="G129" i="2"/>
  <c r="G130" i="2"/>
  <c r="G131" i="2"/>
  <c r="G123" i="2"/>
  <c r="G117" i="2"/>
  <c r="G118" i="2"/>
  <c r="G116" i="2"/>
  <c r="G109" i="2"/>
  <c r="G110" i="2"/>
  <c r="G111" i="2"/>
  <c r="G112" i="2"/>
  <c r="G108" i="2"/>
  <c r="I96" i="2"/>
  <c r="I172" i="2" s="1"/>
  <c r="G83" i="2"/>
  <c r="G78" i="2"/>
  <c r="G62" i="2"/>
  <c r="G58" i="2"/>
  <c r="G45" i="2"/>
  <c r="G27" i="2"/>
  <c r="G28" i="2"/>
  <c r="G29" i="2"/>
  <c r="G30" i="2"/>
  <c r="G31" i="2"/>
  <c r="G32" i="2"/>
  <c r="G33" i="2"/>
  <c r="G34" i="2"/>
  <c r="G26" i="2"/>
  <c r="G17" i="2"/>
  <c r="G18" i="2"/>
  <c r="G19" i="2"/>
  <c r="G20" i="2"/>
  <c r="G16" i="2"/>
  <c r="F196" i="2"/>
  <c r="F197" i="2"/>
  <c r="F199" i="2"/>
  <c r="F195" i="2"/>
  <c r="F191" i="2"/>
  <c r="F192" i="2"/>
  <c r="F193" i="2"/>
  <c r="F190" i="2"/>
  <c r="F183" i="2"/>
  <c r="F182" i="2"/>
  <c r="F175" i="2"/>
  <c r="F174" i="2"/>
  <c r="F171" i="2"/>
  <c r="F168" i="2"/>
  <c r="F169" i="2"/>
  <c r="F167" i="2"/>
  <c r="F163" i="2"/>
  <c r="F158" i="2"/>
  <c r="F133" i="2"/>
  <c r="F124" i="2"/>
  <c r="F125" i="2"/>
  <c r="F126" i="2"/>
  <c r="F127" i="2"/>
  <c r="F128" i="2"/>
  <c r="F129" i="2"/>
  <c r="F130" i="2"/>
  <c r="F131" i="2"/>
  <c r="F123" i="2"/>
  <c r="F117" i="2"/>
  <c r="F118" i="2"/>
  <c r="F116" i="2"/>
  <c r="F109" i="2"/>
  <c r="F110" i="2"/>
  <c r="F111" i="2"/>
  <c r="F112" i="2"/>
  <c r="F108" i="2"/>
  <c r="F96" i="2"/>
  <c r="F83" i="2"/>
  <c r="F78" i="2"/>
  <c r="F62" i="2"/>
  <c r="F58" i="2"/>
  <c r="F45" i="2"/>
  <c r="F27" i="2"/>
  <c r="F28" i="2"/>
  <c r="F29" i="2"/>
  <c r="F30" i="2"/>
  <c r="F31" i="2"/>
  <c r="F32" i="2"/>
  <c r="F33" i="2"/>
  <c r="F34" i="2"/>
  <c r="F26" i="2"/>
  <c r="F17" i="2"/>
  <c r="F18" i="2"/>
  <c r="F19" i="2"/>
  <c r="F20" i="2"/>
  <c r="F16" i="2"/>
  <c r="F172" i="2" l="1"/>
  <c r="F198" i="2"/>
  <c r="G172" i="2"/>
  <c r="G96" i="2"/>
  <c r="I14" i="2"/>
  <c r="D84" i="2"/>
  <c r="D85" i="2"/>
  <c r="D39" i="2"/>
  <c r="D38" i="2"/>
  <c r="D37" i="2"/>
  <c r="D36" i="2"/>
  <c r="D35" i="2"/>
  <c r="D23" i="2" l="1"/>
  <c r="D22" i="2"/>
  <c r="T35" i="2"/>
  <c r="D82" i="2" l="1"/>
  <c r="D80" i="2"/>
  <c r="D59" i="2" l="1"/>
  <c r="D52" i="2" l="1"/>
  <c r="D53" i="2"/>
  <c r="D76" i="2"/>
  <c r="D73" i="2"/>
  <c r="D70" i="2"/>
  <c r="D69" i="2"/>
  <c r="D56" i="2"/>
  <c r="D103" i="2"/>
  <c r="D106" i="2"/>
  <c r="D100" i="2" l="1"/>
  <c r="D99" i="2"/>
  <c r="D41" i="2"/>
  <c r="D40" i="2"/>
  <c r="D90" i="2"/>
  <c r="D89" i="2"/>
  <c r="L198" i="2" l="1"/>
  <c r="P198" i="2"/>
  <c r="P14" i="2" s="1"/>
  <c r="L14" i="2" l="1"/>
  <c r="H172" i="2" l="1"/>
  <c r="H14" i="2" s="1"/>
  <c r="F14" i="2" s="1"/>
</calcChain>
</file>

<file path=xl/sharedStrings.xml><?xml version="1.0" encoding="utf-8"?>
<sst xmlns="http://schemas.openxmlformats.org/spreadsheetml/2006/main" count="551" uniqueCount="326">
  <si>
    <t>АО "Алатау Жарық Компаниясы"</t>
  </si>
  <si>
    <t>передача и распределение электрической энергии</t>
  </si>
  <si>
    <t>№п/п</t>
  </si>
  <si>
    <t>заемные</t>
  </si>
  <si>
    <t>(вид деятельности)</t>
  </si>
  <si>
    <t>Строительство "ПС 110/10/6 кВ № 14А "Турксиб"</t>
  </si>
  <si>
    <t>Строительство КЛ-110кВ ПС Ерменсай-ПС КазГУ</t>
  </si>
  <si>
    <t>Реконструкция ПС-220/110/10кВ №7 АХБК</t>
  </si>
  <si>
    <t>по г.Алматы</t>
  </si>
  <si>
    <t>Итого по г.Алматы</t>
  </si>
  <si>
    <t>Алматинская область</t>
  </si>
  <si>
    <t>Итого по Алматинской области</t>
  </si>
  <si>
    <t>Приобретение основных средств и нематериальных активов</t>
  </si>
  <si>
    <t>Реконструкция электрических сетей 10-6/0,4 кВ по Алматинской области с  заменой проводов на СИП</t>
  </si>
  <si>
    <t xml:space="preserve">Реконструкция ПС-110/35/10кВ №58И "Талгар" </t>
  </si>
  <si>
    <t>(наименование субъекта)</t>
  </si>
  <si>
    <t xml:space="preserve">Разработка рабочего проекта "Строительство ПС 110/10/6 кВ "Турксиб" </t>
  </si>
  <si>
    <t>Корректировка ПСД "Строительство КЛ-110кВ ПС Ерменсай-ПС КазГУ"</t>
  </si>
  <si>
    <t>ПСД Перевод существующих сетей 6 кВ ПС-22А, 50А, 54А, 100А на напряжение 10 кВ от ЛЭП-10 кВ ПС-150А "Алмалы" и от вновь построенных ПС "Медеу" и "Шымбулак"</t>
  </si>
  <si>
    <t xml:space="preserve">СМР по реконструкции ВЛ-0,4кВ по РЭС-5 с заменой проводов на самонесущие изолированные провода (СИП), в т.ч строительство и реконструкции существующих ТП для разгрузки перегруженных ТП. </t>
  </si>
  <si>
    <t xml:space="preserve">СМР по реконструкции, новому строительству ВЛ-0,4 кВ по РЭС-6, с переводом на самонесущий изолированный провод. Реконструкция не соответствующих эксплуатационным требованиям ТП-6-10/0,4 кВ и строительство новых ТП-6-10/0,4 кВ </t>
  </si>
  <si>
    <t>СМР по реконструкции и новому строительству электрических сетей 10-6-0,4 кВ по РЭС-5, замена перегруженных и отработавших нормативный срок КЛ для повышения надежности электроснабжения</t>
  </si>
  <si>
    <t xml:space="preserve">СМР по реконструкции, новому строительству ВЛ-0,4 кВ по РЭС-1, с переводом на самонесущий изолированный провод. Реконструкция не соответствующих эксплуатационным требованиям ТП-6-10/0,4 кВ и строительство новых ТП-6-10/0,4 кВ </t>
  </si>
  <si>
    <t>Замена существующих ВЛ-0,4 кВ ТП-7402,7417,7126,7146 на самонесущий изолированный провод (СИП) с монтажом вводов в здания, установкой коммерческих учетов электроэнергии на фасадах зданий</t>
  </si>
  <si>
    <t>Корректировка ПСД "Перевод нагрузки с ПС№19А на вновь построенную ПС "Мамыр"</t>
  </si>
  <si>
    <t>Корректировка ПСД "Перевод части нагрузок с существующей ПС№4 на вновь построенную ПС 110/10-10 кВ "Алатау"</t>
  </si>
  <si>
    <t>Корректировка ПСД по строительству полупроходного канала для перевода части нагрузок с существующей  ПС № 5 и  ПС № 17 на вновь построенную ПС 110/10  «Отрар»</t>
  </si>
  <si>
    <t>Строительство полигона</t>
  </si>
  <si>
    <t>Разработка ПСД реконструкция электрических сетей 10-6/0,4кВ по Алматинской области с заменой проводов на СИП</t>
  </si>
  <si>
    <t xml:space="preserve">Пусконаладочные работы по реконструкции ПС-110/35/10кВ №58И "Талгар" </t>
  </si>
  <si>
    <t>Строительство ЛЭП -10 кВ и ТП 10/0,4 кВ для подключения новых потребителей с разработкой ПСД</t>
  </si>
  <si>
    <t>Разработка ПСД«Развитие электрических сетей в Карасайском районе со строительством ПС 110/10кВ «Шамалган» (Ушконыр) с переводом нагрузок с близлежащих ПС 35/10кВ»</t>
  </si>
  <si>
    <t>Разработка ПСД "Строительство производственной базы РЭС "Отеген батыр"</t>
  </si>
  <si>
    <t>5.1.</t>
  </si>
  <si>
    <t>5.2.</t>
  </si>
  <si>
    <t>5.3.</t>
  </si>
  <si>
    <t>ПСД</t>
  </si>
  <si>
    <t>14.3.</t>
  </si>
  <si>
    <t>21.1.</t>
  </si>
  <si>
    <t>15.1.</t>
  </si>
  <si>
    <t>15.2.</t>
  </si>
  <si>
    <t>16.1.</t>
  </si>
  <si>
    <t>14.1.</t>
  </si>
  <si>
    <t>14.2.</t>
  </si>
  <si>
    <t>15.3.</t>
  </si>
  <si>
    <t>16.2.</t>
  </si>
  <si>
    <t>16.3.</t>
  </si>
  <si>
    <t>39.1.</t>
  </si>
  <si>
    <t>39.2.</t>
  </si>
  <si>
    <t xml:space="preserve">Корректировка ПСД "Перевод части нагрузок с существующей ПС №37А на ПС151А "Раимбек" </t>
  </si>
  <si>
    <t>Корректировка ПСД "Реконструкция и новое строительство электрических сетей 10-6-0,4 кВ по РЭС-4, замена перегруженных и отработавших нормативный срок КЛ для повышения надежности электроснабжения</t>
  </si>
  <si>
    <t>ПНР</t>
  </si>
  <si>
    <t>17.1.</t>
  </si>
  <si>
    <t>17.2.</t>
  </si>
  <si>
    <t>17.3.</t>
  </si>
  <si>
    <t>18.1.</t>
  </si>
  <si>
    <t>18.2.</t>
  </si>
  <si>
    <t>18.3.</t>
  </si>
  <si>
    <t>19.1.</t>
  </si>
  <si>
    <t>19.2.</t>
  </si>
  <si>
    <t>19.3.</t>
  </si>
  <si>
    <t>28.1.</t>
  </si>
  <si>
    <t>28.2.</t>
  </si>
  <si>
    <t>37.1.</t>
  </si>
  <si>
    <t>ВСЕГО на 2016 год</t>
  </si>
  <si>
    <t>Перевод нагрузки ПС-220/110/10кВ №131А «Горный Гигант» на ПС-220/110/10кВ №160А «Ерменсай» по сетям 110кВ с последующим демонтажем ПС-131А</t>
  </si>
  <si>
    <t>Строительство ПС-220/110/10 кВ "Кенсай" с двухцепной ЛЭП-220 кВ</t>
  </si>
  <si>
    <t>Корректировка рабочего проекта «Реконструкция ПС-220/110/10кВ №7 «АХБК» с получением заключения Госэкспертизы</t>
  </si>
  <si>
    <t>Перевод существующих сетей 6 кВ ПС-22А, 50А, 54А, 100А на напряжение 10 кВ от ЛЭП-10 кВ ПС-150А "Алмалы" и от вновь построенных ПС "Медеу" и "Шымбулак"</t>
  </si>
  <si>
    <t xml:space="preserve">Разработка ПСД Перевод сетей 6 кВ коммунально-бытовых потребителей на напряжение 10 кВ, Строительство ТП для разгрузки перегруженных ТП и РП, реконструкция существующих ТП  и РП, КЛ и ВЛ с заменой проводов на СИП </t>
  </si>
  <si>
    <t>Перевод нагрузки с ПС№19А на вновь построенную ПС "Мамыр"</t>
  </si>
  <si>
    <t>СМР по реконструкции ВЛ-0,4кВ по РЭС-1 с заменой проводов на самонесущие изолированные провода (СИП), в т.ч строительство и реконструкции существующих ТП для разгрузки перегруженных ТП. (с 2015 года остаток)</t>
  </si>
  <si>
    <t>СМР по реконструкции ВЛ-0,4кВ по РЭС-7 с заменой проводов на самонесущие изолированные провода (СИП), в т.ч строительство и реконструкции существующих ТП для разгрузки перегруженных ТП</t>
  </si>
  <si>
    <t>СМР Развитие распределительных электрических сетей РЭС-5 для повышения надежности электроснабжения потребителей с разработкой ПСД</t>
  </si>
  <si>
    <t>Строительсто административного здания РЭС-3 с разработкой ПСД</t>
  </si>
  <si>
    <t>Разработка ПСД "Перевод сетей 6кВ на напряжение 10кВ на ПС  № 6А, ПС №3А"</t>
  </si>
  <si>
    <t>Реконструкция РП и ТП в зоне ПС 3А (168А) и ПС 6А (1 этап)</t>
  </si>
  <si>
    <t>Создание (построение) АСКУЭ</t>
  </si>
  <si>
    <t>Перевод части нагрузок с существующей ПС№4 на вновь построенную ПС 110/10-10 кВ «Алатау»</t>
  </si>
  <si>
    <t>Корректировка ПСД по установке переходных трансформаторов в помещениях реакторных камер ЗРУ-6 кВ на ПС 110/10/6 кВ №3А «Новая»</t>
  </si>
  <si>
    <t>Установка переходных трансформаторов в помещениях реакторных камер ЗРУ-6 кВ на ПС 110/10/6 кВ №3А «Новая»</t>
  </si>
  <si>
    <t>Пусконаладочные работы  по установке переходных трансформаторов в помещениях реакторных камер ЗРУ-6 кВ на ПС 110/10/6 кВ №3А «Новая»</t>
  </si>
  <si>
    <t>Корректировка ПСД Водоснабжение и канализация ПС-110/10-10 Кв №3А "Новая"</t>
  </si>
  <si>
    <t>Модернизация существующего программно-аппаратного комплекса АСКУЭ АО "АЖК"</t>
  </si>
  <si>
    <t>СМР Обустройство учебного полигона в Карасайском РЭС"</t>
  </si>
  <si>
    <t>Установка и внедрение системы управления очередью</t>
  </si>
  <si>
    <t>Монтаж и наладка системы автоматической настройки компенсации УДГР на ПС 1А, 5А, 17А, 23А, 48А</t>
  </si>
  <si>
    <t xml:space="preserve">Монтаж и наладка системы автоматической настройки компенсации УДГР  </t>
  </si>
  <si>
    <t>Разработка ПСД "Замена ТП-5350 с реконструкцией существующих отходящих ЛЭП-6-0,4кВ"</t>
  </si>
  <si>
    <t>Создание локальной системы оповещения в зданиях по ул.Манаса, 24б и Розыбакиева,6</t>
  </si>
  <si>
    <t>Разработка ПСД по модернизации систем безопасности зданий и прилегающих к ним территорий (ул.Манаса,24б, ул.Розыбакиева,6)</t>
  </si>
  <si>
    <t>Реконструкция электрических сетей 10-6/0,4 кВ по Алматинской области с  заменой проводов на СИП (с 2015 года остаток)</t>
  </si>
  <si>
    <t>Реконструкция существующих РП-10кВ №1,2,3,7 Талгарского РЭС</t>
  </si>
  <si>
    <t>Строительство нового РП-10кВ Талгарского РЭС"</t>
  </si>
  <si>
    <t>Развитие распределительных сетей 10кВ в Карасайском районе с разработкой ПСД</t>
  </si>
  <si>
    <t>Рабочий проект</t>
  </si>
  <si>
    <t>21.2.</t>
  </si>
  <si>
    <t>21.3.</t>
  </si>
  <si>
    <t>29.3.</t>
  </si>
  <si>
    <t>38.1.</t>
  </si>
  <si>
    <t>38.2.</t>
  </si>
  <si>
    <t>38.3.</t>
  </si>
  <si>
    <t>39.3.</t>
  </si>
  <si>
    <t>40.1.</t>
  </si>
  <si>
    <t>40.2.</t>
  </si>
  <si>
    <t>40.3.</t>
  </si>
  <si>
    <t>43.1.</t>
  </si>
  <si>
    <t>48.1.</t>
  </si>
  <si>
    <t>48.2.</t>
  </si>
  <si>
    <t>48.3.</t>
  </si>
  <si>
    <t>52.1.</t>
  </si>
  <si>
    <t>СМР</t>
  </si>
  <si>
    <t>ВЛ-0,4 кВ</t>
  </si>
  <si>
    <t>км</t>
  </si>
  <si>
    <t>КТПН-250/10/0,4 кВА</t>
  </si>
  <si>
    <t>шт</t>
  </si>
  <si>
    <t xml:space="preserve"> КТПН-400/10/0,4 кВА</t>
  </si>
  <si>
    <t>КТПН-630/10/0,4 кВА</t>
  </si>
  <si>
    <t>Однофазный электросчетчик СО-Э711-TX PLC IP P Орман</t>
  </si>
  <si>
    <t>Трехфазный электросчетчик СА4У-Э720-ТХ РLС IP P Дала</t>
  </si>
  <si>
    <t>Закуп оборудования, СМР</t>
  </si>
  <si>
    <t xml:space="preserve">Шкаф учета электроэнергии наружной установки 320х360х100 ШУЭН-02-1Н-060-04 с Трехфазным многотарифным эл. счетчиком Дала" СА4-Э720 ТХ Р РLC IP c функцией обмена данными по PLS
</t>
  </si>
  <si>
    <t>Шкаф учета электроэнергии наружной установки 190х220х100 ШУЭН-01-1Н-020-03 с однофазным многотарифным эл. счетчиком Орман" СА4-Э711 ТХ Р РLC IP c функцией обмена данными по PLS</t>
  </si>
  <si>
    <t xml:space="preserve">Реактор заземляющий дугогасящий РЗДПОМ 480/11/У1 с трансформатором силовым ФМЗО-500/116У1 с системой управления и шкафом управления САНК-6УХЛ4  </t>
  </si>
  <si>
    <t>комп.</t>
  </si>
  <si>
    <t xml:space="preserve">Реактор заземляющий дугогасящий РЗДПОМ 480/6,6/У1 с трансформатором силовым ФМЗО-500/6,6У1 с системой управления и шкафом управления САНК-6УХЛ4  </t>
  </si>
  <si>
    <t xml:space="preserve">Реактор заземляющий дугогасящий РЗДПОМ 840/11/У1 с трансформатором силовым ФМЗО-875/11У1 с системой управления и шкафом управления САНК-6УХЛ4  </t>
  </si>
  <si>
    <t>Киоск-регистратор, стандарт.монитор</t>
  </si>
  <si>
    <t>Информационное табло LED TV</t>
  </si>
  <si>
    <t>Программное обеспечение</t>
  </si>
  <si>
    <t>Табло оператора</t>
  </si>
  <si>
    <t xml:space="preserve">Локальная система оповещения МАРС-Арсенал </t>
  </si>
  <si>
    <t>ВЛ-10 кВ</t>
  </si>
  <si>
    <t>21.4.</t>
  </si>
  <si>
    <t>МТП 400 кВА 6/0,4 кВ</t>
  </si>
  <si>
    <t>МТП 160 кВА 6/0,4 кВ</t>
  </si>
  <si>
    <t>МТП 250 кВА 6/0,4 кВ</t>
  </si>
  <si>
    <t>КТП 160 кВА 6/0,4 кВ</t>
  </si>
  <si>
    <t>21.5.</t>
  </si>
  <si>
    <t>21.6.</t>
  </si>
  <si>
    <t>21.7.</t>
  </si>
  <si>
    <t>21.8.</t>
  </si>
  <si>
    <t>КТПБ 400 кВА</t>
  </si>
  <si>
    <t>КТПН 400 кВА</t>
  </si>
  <si>
    <t xml:space="preserve">КТПБ 630 кВА </t>
  </si>
  <si>
    <t xml:space="preserve">КТП 250 кВА </t>
  </si>
  <si>
    <t>МТП 250 кВА</t>
  </si>
  <si>
    <t xml:space="preserve">МТП 400 кВА </t>
  </si>
  <si>
    <t xml:space="preserve">КТПГ 400 кВА </t>
  </si>
  <si>
    <t>21.9.</t>
  </si>
  <si>
    <t>21.10.</t>
  </si>
  <si>
    <t>21.11.</t>
  </si>
  <si>
    <t>15.4.</t>
  </si>
  <si>
    <t>15.5.</t>
  </si>
  <si>
    <t>15.6.</t>
  </si>
  <si>
    <t>15.7.</t>
  </si>
  <si>
    <t>15.8.</t>
  </si>
  <si>
    <t>17.4.</t>
  </si>
  <si>
    <t>17.5.</t>
  </si>
  <si>
    <t>17.6.</t>
  </si>
  <si>
    <t>17.7.</t>
  </si>
  <si>
    <t>17.8.</t>
  </si>
  <si>
    <t>17.9.</t>
  </si>
  <si>
    <t>17.10.</t>
  </si>
  <si>
    <t>17.11.</t>
  </si>
  <si>
    <t>19.4.</t>
  </si>
  <si>
    <t>19.5.</t>
  </si>
  <si>
    <t>19.6.</t>
  </si>
  <si>
    <t>КТПНГ-ПК-630/10/0,4 кВ</t>
  </si>
  <si>
    <t>КТПНГ-ПК-400/10/0,4 кВ</t>
  </si>
  <si>
    <t>КТПНГ-ПК-250/10/0,4 кВ</t>
  </si>
  <si>
    <t>19.7.</t>
  </si>
  <si>
    <t>РУ-10/0,4 кВ</t>
  </si>
  <si>
    <t>КТПНГ-ПК-1000/10/0,4 кВ</t>
  </si>
  <si>
    <t>19.8.</t>
  </si>
  <si>
    <t>14.5.</t>
  </si>
  <si>
    <t>14.6.</t>
  </si>
  <si>
    <t>14.8.</t>
  </si>
  <si>
    <t>Поставка лицензий</t>
  </si>
  <si>
    <t>Шкаф учета  ШУЭ-11-1Н-NQ-08</t>
  </si>
  <si>
    <t>Шкаф учета  ШУЭ-12-1Н-NQ-08</t>
  </si>
  <si>
    <t>Шкаф учета  ШУЭ-33-1Н-РЕ-08</t>
  </si>
  <si>
    <t>29.4.</t>
  </si>
  <si>
    <t>Асфальтобетонное покрытие</t>
  </si>
  <si>
    <t>м2</t>
  </si>
  <si>
    <t>Модульное здание ЗРУ-10 кВ</t>
  </si>
  <si>
    <t>Трансформатор ТДТН-40000/110-У1</t>
  </si>
  <si>
    <t>Модульное здание ЗРУ-35 кВ</t>
  </si>
  <si>
    <t>Система управления ПС</t>
  </si>
  <si>
    <t>Блочно-модульная конструкция типа БМК Исеть-110</t>
  </si>
  <si>
    <t>Система видеонаблюдения</t>
  </si>
  <si>
    <t>кабель АСБл 3х240-10</t>
  </si>
  <si>
    <t>Кабель АСБ 3х120 мм2</t>
  </si>
  <si>
    <t>Кабель АПвПу 1х240/70-10</t>
  </si>
  <si>
    <t>Кабель АСБ 3х150 мм3</t>
  </si>
  <si>
    <t>КТПН</t>
  </si>
  <si>
    <t>18.4.</t>
  </si>
  <si>
    <t xml:space="preserve">оптико-волоконный кабеля ИКСЛ-М4П-А16-2,5   </t>
  </si>
  <si>
    <t>5.4.</t>
  </si>
  <si>
    <t>система термоконтроля  DТS SЕnsА fОr 220КV САВlЕ LinЕ на систему SСАDА</t>
  </si>
  <si>
    <t>система</t>
  </si>
  <si>
    <t>Релейная защита и автоматика КЛ</t>
  </si>
  <si>
    <t>кабель 110КВ 1х500/95 ХLPE+4FO64/110 кВ(123KV)</t>
  </si>
  <si>
    <t xml:space="preserve">Модуль передачи сигналов РЗиА и ПА </t>
  </si>
  <si>
    <t>5.5.</t>
  </si>
  <si>
    <t>СИП 4х120мм2</t>
  </si>
  <si>
    <t>СИП 4х95мм2</t>
  </si>
  <si>
    <t>СИП 4х70мм2</t>
  </si>
  <si>
    <t>СИП 4х50мм2</t>
  </si>
  <si>
    <t>СИП 4х35мм2</t>
  </si>
  <si>
    <t>СИП-3 1х70мм2</t>
  </si>
  <si>
    <t>15.9.</t>
  </si>
  <si>
    <t>15.10.</t>
  </si>
  <si>
    <t>15.11.</t>
  </si>
  <si>
    <t>15.12.</t>
  </si>
  <si>
    <t>СИП 4х16мм2</t>
  </si>
  <si>
    <t>14.4.</t>
  </si>
  <si>
    <t>14.7.</t>
  </si>
  <si>
    <t>14.9.</t>
  </si>
  <si>
    <t>14.10.</t>
  </si>
  <si>
    <t>17.12.</t>
  </si>
  <si>
    <t>17.13.</t>
  </si>
  <si>
    <t>17.14.</t>
  </si>
  <si>
    <t>17.15.</t>
  </si>
  <si>
    <t>СИП 2х16мм2</t>
  </si>
  <si>
    <t>19.9.</t>
  </si>
  <si>
    <t>19.10.</t>
  </si>
  <si>
    <t>19.11.</t>
  </si>
  <si>
    <t>19.12.</t>
  </si>
  <si>
    <t xml:space="preserve">Блочно-модульное здание </t>
  </si>
  <si>
    <t>Флагшток</t>
  </si>
  <si>
    <t>КХ-ТS2350СА Телефонный аппарат Панасоник</t>
  </si>
  <si>
    <t>Н30LТ-G. Всепогодный рупорный громкоговоритель 30 Вт, 100В</t>
  </si>
  <si>
    <t>МА-247. Микширующий усилитель мощности АРАrТ МА247.240 Вт, 100В, 6 зон</t>
  </si>
  <si>
    <t>Радиомикрофон ТG V50D</t>
  </si>
  <si>
    <t>Микшерный пульт МG12 УАМАНА. Макс. 6 микроф./12 линейных входов, 2 груп. шины, стереошина 2 шины АUХ. Микроф. предусилители "D-РRЕ" с инверторами</t>
  </si>
  <si>
    <t>Фонарь аккумуляторный FЕniХ ТК35 СrЕЕ ХНР LЕD 200 лм</t>
  </si>
  <si>
    <t>Микшерный пульт МG06</t>
  </si>
  <si>
    <t>Колонки NS-7390</t>
  </si>
  <si>
    <t>Носимая радиостанция VЕrТЕХ VХ231U, частота 136-174 МГц, 16 каналов, 4Вт, аккумулятор LI-IОN 1400 МАН</t>
  </si>
  <si>
    <t>Аккумулятор FЕniХ АRВ-L2S LI-IОN 18650 3.7V, 3400 МАН (с защитой)</t>
  </si>
  <si>
    <t>Видеорегистратор HCVR 8-и канальный, HD 2MP</t>
  </si>
  <si>
    <t>Монитор 19,5 Philips, 1600х900</t>
  </si>
  <si>
    <t xml:space="preserve">Видеокамера HD HAC-HFW 1200, 2MP уличной установки с ИК </t>
  </si>
  <si>
    <t>Приемник тревожных сигналов 8 зонный</t>
  </si>
  <si>
    <t>Передатчик тревожных сигналов 4 зонный</t>
  </si>
  <si>
    <t>Датчик периметровый лучевой ИК, дальность 30м. АВТ-30</t>
  </si>
  <si>
    <t>Датчик периметровый лучевой ИК, дальность 80м. АВТ-80</t>
  </si>
  <si>
    <t>Датчик периметровый лучевой ИК, дальность 150м. АВТ-150</t>
  </si>
  <si>
    <t>Источник вторичного электропитания резервированный 12В 3А. SIНD 1203-01В</t>
  </si>
  <si>
    <t>Источник вторичного электропитания резервированный 12В 1А. ИВЭПР 12/1,2</t>
  </si>
  <si>
    <t>Аккумуляторная батарея резервного питания 12В 7А/ч</t>
  </si>
  <si>
    <t>Аккумуляторная батарея резервного питания 12В 1,2А/ч</t>
  </si>
  <si>
    <t>компл</t>
  </si>
  <si>
    <t>Реконструкция , новое строительство ВЛ-0,4кВ по РЭС-1, РЭС-4, РЭС-5, РЭС-7 с переводом на самонесущий изолированый провод. Строительство и реконструкция существующих ТП для разгрузки перегруженных ТП. Реконструкция не соответствующих эксплуатационным требованиям ТП-6-10/0,4кВ.</t>
  </si>
  <si>
    <t>Нерегулируемая (иная) деятельность</t>
  </si>
  <si>
    <t>39.4.</t>
  </si>
  <si>
    <t>25.1.</t>
  </si>
  <si>
    <t>25.2.</t>
  </si>
  <si>
    <t>25.3.</t>
  </si>
  <si>
    <t>38.4.</t>
  </si>
  <si>
    <t>38.5.</t>
  </si>
  <si>
    <t>38.6.</t>
  </si>
  <si>
    <t>38.7.</t>
  </si>
  <si>
    <t>38.8.</t>
  </si>
  <si>
    <t>38.9.</t>
  </si>
  <si>
    <t>38.10.</t>
  </si>
  <si>
    <t>38.11.</t>
  </si>
  <si>
    <t>38.12.</t>
  </si>
  <si>
    <t>38.13.</t>
  </si>
  <si>
    <t>38.14.</t>
  </si>
  <si>
    <t>38.15.</t>
  </si>
  <si>
    <t>38.16.</t>
  </si>
  <si>
    <t>38.17.</t>
  </si>
  <si>
    <t>38.18.</t>
  </si>
  <si>
    <t>38.19.</t>
  </si>
  <si>
    <t>38.20.</t>
  </si>
  <si>
    <t>38.21.</t>
  </si>
  <si>
    <t>38.22.</t>
  </si>
  <si>
    <t>38.23.</t>
  </si>
  <si>
    <t>38.24.</t>
  </si>
  <si>
    <t>46.1.</t>
  </si>
  <si>
    <t>46.2.</t>
  </si>
  <si>
    <t>46.3.</t>
  </si>
  <si>
    <t>46.4.</t>
  </si>
  <si>
    <t>46.5.</t>
  </si>
  <si>
    <t>46.6.</t>
  </si>
  <si>
    <t>48.4.</t>
  </si>
  <si>
    <t>48.5.</t>
  </si>
  <si>
    <t>48.6.</t>
  </si>
  <si>
    <t>Бюджетные средства</t>
  </si>
  <si>
    <t>Проект инвестиционной программы на 2016 год</t>
  </si>
  <si>
    <t>Информация субъекта естественной монополии</t>
  </si>
  <si>
    <t>о ходе исполнения субъектом инвестиционной программы за 11 мес. 2016 года</t>
  </si>
  <si>
    <t>план</t>
  </si>
  <si>
    <t>факт</t>
  </si>
  <si>
    <t>отклонение</t>
  </si>
  <si>
    <t>факт 2015 год</t>
  </si>
  <si>
    <t>план 2016 год</t>
  </si>
  <si>
    <t>Оценка достижения показателей эффективности, надежности и качества</t>
  </si>
  <si>
    <t>Причины (обоснование) недостижения показателей эффективности, надежности и качества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</si>
  <si>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</si>
  <si>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_</t>
  </si>
  <si>
    <t>Снижение потерь, %, по годам реализации в зависимости от утвержденной инвестиционной программы (проекта)</t>
  </si>
  <si>
    <t>Снижение аварийности, по годам реализации в зависимости от утвержденной инвестиционной программы</t>
  </si>
  <si>
    <t>……</t>
  </si>
  <si>
    <t> 1150</t>
  </si>
  <si>
    <t>1340 </t>
  </si>
  <si>
    <t>1142 </t>
  </si>
  <si>
    <t>факт 
за 11 мес. 2016 года</t>
  </si>
  <si>
    <t>Приложение 4
к Правилам утверждения
инвестиционной программы (проекта)
субъекта естественной монополии
и ее корректировки, а также
проведения анализа 
информации об их исполнении</t>
  </si>
  <si>
    <t>Количество в натуральных показателях</t>
  </si>
  <si>
    <t>Сумма инвестиционной программы (проекты), тыс.тенге</t>
  </si>
  <si>
    <t>собственные средства</t>
  </si>
  <si>
    <t>причины отклонения</t>
  </si>
  <si>
    <t>Информация о реализации инвестиционной программы (проекта) в разрезе источников финансирования, тыс. тенге</t>
  </si>
  <si>
    <t>Наименование мероприятий</t>
  </si>
  <si>
    <t>Единица измерения (для натуральных показателей)</t>
  </si>
  <si>
    <t xml:space="preserve">Продолжение Приложения № 4 к Правилам 
 утверждения инвестиционных программ  
 (проектов) субъекта естественной   
 монополии, их корректировки,    
 а также проведения анализа     
информации об их исполнении 
</t>
  </si>
  <si>
    <t>Заместитель Председателя Правления по корпоративному развитию и строительству                                                                                                                                   Ж.Такенов</t>
  </si>
  <si>
    <t>Управляющий директор по  капитальному строительству                                                                                                                                                                                       Ж.Серикбаев</t>
  </si>
  <si>
    <t>Начальник управления капитального строительства                                                                                                                                                                                               Б.Жантасов</t>
  </si>
  <si>
    <t>Начальник управления перспективного развития                                                                                                                                                                                                    Н.Жакупбеков</t>
  </si>
  <si>
    <t>по закрытию текущего года.</t>
  </si>
  <si>
    <t>*- значение ориентировочного расчета уровня физического износа электрических сетей АО "АЖК" с 2014 года по 2020 года при проведении реконструкции сетей в 2014-2020гг. Итоги 2016 года факт будет определен</t>
  </si>
  <si>
    <r>
      <t>Показатели эффективности, надежности и качества</t>
    </r>
    <r>
      <rPr>
        <b/>
        <vertAlign val="superscript"/>
        <sz val="12"/>
        <color rgb="FF000000"/>
        <rFont val="Times New Roman"/>
        <family val="1"/>
        <charset val="204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</si>
</sst>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_р_._-;\-* #,##0_р_._-;_-* &quot;-&quot;??_р_._-;_-@_-"/>
    <numFmt numFmtId="165" formatCode="#,##0.0"/>
    <numFmt numFmtId="166" formatCode="#,##0.000"/>
  </numFmts>
  <fonts count="29" x14ac:knownFonts="1"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b/>
      <u/>
      <sz val="12"/>
      <name val="Times New Roman"/>
      <family val="1"/>
      <charset val="204"/>
    </font>
    <font>
      <sz val="11.5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1.5"/>
      <color indexed="8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.5"/>
      <color theme="1"/>
      <name val="Times New Roman"/>
      <family val="1"/>
      <charset val="204"/>
    </font>
    <font>
      <b/>
      <sz val="11.5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vertAlign val="superscript"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3" fillId="0" borderId="0"/>
    <xf numFmtId="0" fontId="4" fillId="0" borderId="0">
      <alignment horizontal="left" vertical="top"/>
    </xf>
    <xf numFmtId="43" fontId="5" fillId="0" borderId="0" applyFont="0" applyFill="0" applyBorder="0" applyAlignment="0" applyProtection="0"/>
    <xf numFmtId="0" fontId="5" fillId="0" borderId="0"/>
    <xf numFmtId="0" fontId="8" fillId="0" borderId="0"/>
    <xf numFmtId="9" fontId="2" fillId="0" borderId="0" applyFont="0" applyFill="0" applyBorder="0" applyAlignment="0" applyProtection="0"/>
  </cellStyleXfs>
  <cellXfs count="80">
    <xf numFmtId="0" fontId="0" fillId="0" borderId="0" xfId="0"/>
    <xf numFmtId="164" fontId="7" fillId="0" borderId="1" xfId="1" applyNumberFormat="1" applyFont="1" applyFill="1" applyBorder="1" applyAlignment="1" applyProtection="1">
      <alignment horizontal="center" vertical="center" wrapText="1"/>
    </xf>
    <xf numFmtId="164" fontId="7" fillId="0" borderId="1" xfId="5" applyNumberFormat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 wrapText="1"/>
    </xf>
    <xf numFmtId="0" fontId="6" fillId="0" borderId="1" xfId="1" applyFont="1" applyFill="1" applyBorder="1" applyAlignment="1" applyProtection="1">
      <alignment vertical="center" wrapText="1"/>
    </xf>
    <xf numFmtId="164" fontId="6" fillId="0" borderId="1" xfId="2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vertical="center"/>
    </xf>
    <xf numFmtId="0" fontId="7" fillId="0" borderId="0" xfId="0" applyFont="1" applyFill="1" applyAlignment="1"/>
    <xf numFmtId="166" fontId="7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/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164" fontId="6" fillId="0" borderId="1" xfId="0" applyNumberFormat="1" applyFont="1" applyFill="1" applyBorder="1" applyAlignment="1"/>
    <xf numFmtId="0" fontId="10" fillId="0" borderId="1" xfId="1" applyFont="1" applyFill="1" applyBorder="1" applyAlignment="1" applyProtection="1">
      <alignment horizontal="left" vertical="center" wrapText="1"/>
    </xf>
    <xf numFmtId="0" fontId="10" fillId="0" borderId="1" xfId="3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1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16" fontId="7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/>
    </xf>
    <xf numFmtId="164" fontId="7" fillId="0" borderId="1" xfId="2" applyNumberFormat="1" applyFont="1" applyFill="1" applyBorder="1" applyAlignment="1">
      <alignment horizontal="center" vertical="center"/>
    </xf>
    <xf numFmtId="0" fontId="14" fillId="0" borderId="1" xfId="1" applyFont="1" applyFill="1" applyBorder="1" applyAlignment="1" applyProtection="1">
      <alignment horizontal="left" vertical="center" wrapText="1"/>
    </xf>
    <xf numFmtId="0" fontId="14" fillId="0" borderId="1" xfId="3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9" fontId="7" fillId="0" borderId="0" xfId="8" applyFont="1" applyFill="1" applyAlignment="1"/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9" fontId="7" fillId="0" borderId="0" xfId="8" applyFont="1" applyFill="1" applyAlignment="1">
      <alignment horizontal="center" vertical="center"/>
    </xf>
    <xf numFmtId="0" fontId="19" fillId="0" borderId="0" xfId="0" applyFont="1"/>
    <xf numFmtId="0" fontId="18" fillId="0" borderId="0" xfId="0" applyFont="1" applyAlignment="1">
      <alignment horizontal="center"/>
    </xf>
    <xf numFmtId="0" fontId="20" fillId="0" borderId="0" xfId="0" applyFont="1"/>
    <xf numFmtId="0" fontId="21" fillId="0" borderId="0" xfId="0" applyFont="1" applyFill="1" applyAlignment="1"/>
    <xf numFmtId="0" fontId="22" fillId="0" borderId="0" xfId="0" applyFont="1" applyAlignment="1">
      <alignment horizontal="center"/>
    </xf>
    <xf numFmtId="0" fontId="21" fillId="0" borderId="0" xfId="0" applyFont="1" applyFill="1" applyAlignment="1">
      <alignment vertical="center"/>
    </xf>
    <xf numFmtId="0" fontId="23" fillId="0" borderId="0" xfId="0" applyFont="1" applyFill="1" applyAlignment="1"/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/>
    <xf numFmtId="0" fontId="23" fillId="0" borderId="0" xfId="0" applyFont="1" applyFill="1" applyAlignment="1">
      <alignment vertical="center"/>
    </xf>
    <xf numFmtId="0" fontId="26" fillId="0" borderId="0" xfId="0" applyFont="1" applyFill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28" fillId="0" borderId="1" xfId="0" applyFont="1" applyBorder="1"/>
  </cellXfs>
  <cellStyles count="9">
    <cellStyle name="S4" xfId="4"/>
    <cellStyle name="Обычный" xfId="0" builtinId="0"/>
    <cellStyle name="Обычный 3" xfId="3"/>
    <cellStyle name="Обычный 3 2" xfId="1"/>
    <cellStyle name="Обычный 3 2 2 2 2" xfId="6"/>
    <cellStyle name="Обычный 4" xfId="7"/>
    <cellStyle name="Процентный" xfId="8" builtinId="5"/>
    <cellStyle name="Финансовый" xfId="2" builtinId="3"/>
    <cellStyle name="Финансов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48560"/>
  <sheetViews>
    <sheetView tabSelected="1" view="pageBreakPreview" topLeftCell="A7" zoomScale="60" zoomScaleNormal="100" zoomScalePageLayoutView="70" workbookViewId="0">
      <selection activeCell="I17" sqref="I17"/>
    </sheetView>
  </sheetViews>
  <sheetFormatPr defaultRowHeight="15.75" outlineLevelRow="1" x14ac:dyDescent="0.25"/>
  <cols>
    <col min="1" max="1" width="8.42578125" style="12" customWidth="1"/>
    <col min="2" max="2" width="60.85546875" style="16" customWidth="1"/>
    <col min="3" max="3" width="16.28515625" style="19" customWidth="1"/>
    <col min="4" max="5" width="15.42578125" style="19" customWidth="1"/>
    <col min="6" max="7" width="18.28515625" style="12" customWidth="1"/>
    <col min="8" max="19" width="16.5703125" style="12" customWidth="1"/>
    <col min="20" max="16384" width="9.140625" style="12"/>
  </cols>
  <sheetData>
    <row r="1" spans="1:25" ht="119.25" customHeight="1" outlineLevel="1" x14ac:dyDescent="0.25">
      <c r="L1" s="52"/>
      <c r="M1" s="52"/>
      <c r="N1" s="52"/>
      <c r="O1" s="52"/>
      <c r="P1" s="53"/>
      <c r="Q1" s="55" t="s">
        <v>310</v>
      </c>
      <c r="R1" s="55"/>
      <c r="S1" s="55"/>
    </row>
    <row r="2" spans="1:25" s="19" customFormat="1" outlineLevel="1" x14ac:dyDescent="0.25">
      <c r="A2" s="17"/>
      <c r="F2" s="17" t="s">
        <v>292</v>
      </c>
      <c r="G2" s="17"/>
      <c r="Y2" s="47"/>
    </row>
    <row r="3" spans="1:25" s="19" customFormat="1" outlineLevel="1" x14ac:dyDescent="0.25">
      <c r="A3" s="17"/>
      <c r="F3" s="17" t="s">
        <v>293</v>
      </c>
      <c r="G3" s="17"/>
      <c r="Y3" s="47"/>
    </row>
    <row r="4" spans="1:25" s="19" customFormat="1" outlineLevel="1" x14ac:dyDescent="0.25">
      <c r="A4" s="17"/>
      <c r="F4" s="18" t="s">
        <v>0</v>
      </c>
      <c r="G4" s="18"/>
      <c r="J4" s="59"/>
      <c r="Y4" s="47"/>
    </row>
    <row r="5" spans="1:25" s="19" customFormat="1" outlineLevel="1" x14ac:dyDescent="0.25">
      <c r="A5" s="17"/>
      <c r="F5" s="19" t="s">
        <v>15</v>
      </c>
      <c r="Y5" s="47"/>
    </row>
    <row r="6" spans="1:25" s="19" customFormat="1" outlineLevel="1" x14ac:dyDescent="0.25">
      <c r="A6" s="17"/>
      <c r="F6" s="18" t="s">
        <v>1</v>
      </c>
      <c r="G6" s="18"/>
      <c r="Y6" s="47"/>
    </row>
    <row r="7" spans="1:25" s="19" customFormat="1" outlineLevel="1" x14ac:dyDescent="0.25">
      <c r="A7" s="17"/>
      <c r="F7" s="19" t="s">
        <v>4</v>
      </c>
      <c r="Y7" s="47"/>
    </row>
    <row r="8" spans="1:25" x14ac:dyDescent="0.25">
      <c r="C8" s="12"/>
      <c r="D8" s="12"/>
      <c r="E8" s="12"/>
    </row>
    <row r="9" spans="1:25" ht="15.75" customHeight="1" x14ac:dyDescent="0.25">
      <c r="A9" s="57" t="s">
        <v>2</v>
      </c>
      <c r="B9" s="54" t="s">
        <v>315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</row>
    <row r="10" spans="1:25" x14ac:dyDescent="0.25">
      <c r="A10" s="56"/>
      <c r="B10" s="54" t="s">
        <v>316</v>
      </c>
      <c r="C10" s="54" t="s">
        <v>317</v>
      </c>
      <c r="D10" s="54" t="s">
        <v>311</v>
      </c>
      <c r="E10" s="54"/>
      <c r="F10" s="54" t="s">
        <v>312</v>
      </c>
      <c r="G10" s="54"/>
      <c r="H10" s="54" t="s">
        <v>313</v>
      </c>
      <c r="I10" s="54"/>
      <c r="J10" s="54"/>
      <c r="K10" s="54"/>
      <c r="L10" s="54" t="s">
        <v>3</v>
      </c>
      <c r="M10" s="54"/>
      <c r="N10" s="54"/>
      <c r="O10" s="54"/>
      <c r="P10" s="54" t="s">
        <v>290</v>
      </c>
      <c r="Q10" s="54"/>
      <c r="R10" s="54" t="s">
        <v>255</v>
      </c>
      <c r="S10" s="54"/>
    </row>
    <row r="11" spans="1:25" ht="31.5" x14ac:dyDescent="0.25">
      <c r="A11" s="58"/>
      <c r="B11" s="54"/>
      <c r="C11" s="54"/>
      <c r="D11" s="51" t="s">
        <v>294</v>
      </c>
      <c r="E11" s="51" t="s">
        <v>295</v>
      </c>
      <c r="F11" s="51" t="s">
        <v>294</v>
      </c>
      <c r="G11" s="51" t="s">
        <v>295</v>
      </c>
      <c r="H11" s="49" t="s">
        <v>294</v>
      </c>
      <c r="I11" s="49" t="s">
        <v>295</v>
      </c>
      <c r="J11" s="49" t="s">
        <v>296</v>
      </c>
      <c r="K11" s="49" t="s">
        <v>314</v>
      </c>
      <c r="L11" s="49" t="s">
        <v>294</v>
      </c>
      <c r="M11" s="49" t="s">
        <v>295</v>
      </c>
      <c r="N11" s="49" t="s">
        <v>296</v>
      </c>
      <c r="O11" s="49" t="s">
        <v>314</v>
      </c>
      <c r="P11" s="49" t="s">
        <v>294</v>
      </c>
      <c r="Q11" s="49" t="s">
        <v>295</v>
      </c>
      <c r="R11" s="49" t="s">
        <v>294</v>
      </c>
      <c r="S11" s="49" t="s">
        <v>295</v>
      </c>
    </row>
    <row r="12" spans="1:25" x14ac:dyDescent="0.25">
      <c r="A12" s="21">
        <v>1</v>
      </c>
      <c r="B12" s="21">
        <v>2</v>
      </c>
      <c r="C12" s="45">
        <v>3</v>
      </c>
      <c r="D12" s="51">
        <v>4</v>
      </c>
      <c r="E12" s="51">
        <v>5</v>
      </c>
      <c r="F12" s="51">
        <v>6</v>
      </c>
      <c r="G12" s="51">
        <v>7</v>
      </c>
      <c r="H12" s="51">
        <v>8</v>
      </c>
      <c r="I12" s="51">
        <v>9</v>
      </c>
      <c r="J12" s="51">
        <v>10</v>
      </c>
      <c r="K12" s="51">
        <v>11</v>
      </c>
      <c r="L12" s="51">
        <v>12</v>
      </c>
      <c r="M12" s="51">
        <v>13</v>
      </c>
      <c r="N12" s="51">
        <v>14</v>
      </c>
      <c r="O12" s="51">
        <v>15</v>
      </c>
      <c r="P12" s="51">
        <v>16</v>
      </c>
      <c r="Q12" s="51">
        <v>17</v>
      </c>
      <c r="R12" s="51">
        <v>18</v>
      </c>
      <c r="S12" s="51">
        <v>19</v>
      </c>
    </row>
    <row r="13" spans="1:25" x14ac:dyDescent="0.25">
      <c r="A13" s="20"/>
      <c r="B13" s="22" t="s">
        <v>291</v>
      </c>
      <c r="C13" s="21"/>
      <c r="D13" s="20"/>
      <c r="E13" s="46"/>
      <c r="F13" s="21"/>
      <c r="G13" s="45"/>
      <c r="H13" s="21"/>
      <c r="I13" s="45"/>
      <c r="J13" s="51"/>
      <c r="K13" s="51"/>
      <c r="L13" s="21"/>
      <c r="M13" s="45"/>
      <c r="N13" s="51"/>
      <c r="O13" s="51"/>
      <c r="P13" s="21"/>
      <c r="Q13" s="45"/>
      <c r="R13" s="45"/>
      <c r="S13" s="45"/>
    </row>
    <row r="14" spans="1:25" x14ac:dyDescent="0.25">
      <c r="A14" s="9"/>
      <c r="B14" s="23" t="s">
        <v>64</v>
      </c>
      <c r="C14" s="20"/>
      <c r="D14" s="20"/>
      <c r="E14" s="46"/>
      <c r="F14" s="10">
        <f>H14+L14+P14</f>
        <v>15407998.299276382</v>
      </c>
      <c r="G14" s="10">
        <f>I14+M14+Q14</f>
        <v>9101943.5454199985</v>
      </c>
      <c r="H14" s="14">
        <f t="shared" ref="H14:Q14" si="0">H172+H198+H199</f>
        <v>7613476.199053172</v>
      </c>
      <c r="I14" s="14">
        <f t="shared" si="0"/>
        <v>6148910.7641699994</v>
      </c>
      <c r="J14" s="14"/>
      <c r="K14" s="14"/>
      <c r="L14" s="14">
        <f t="shared" si="0"/>
        <v>2600000</v>
      </c>
      <c r="M14" s="14">
        <f t="shared" si="0"/>
        <v>2600000</v>
      </c>
      <c r="N14" s="14"/>
      <c r="O14" s="14"/>
      <c r="P14" s="14">
        <f t="shared" si="0"/>
        <v>5194522.1002232097</v>
      </c>
      <c r="Q14" s="14">
        <f t="shared" si="0"/>
        <v>353032.78125</v>
      </c>
      <c r="R14" s="14"/>
      <c r="S14" s="14"/>
      <c r="T14" s="48"/>
    </row>
    <row r="15" spans="1:25" x14ac:dyDescent="0.25">
      <c r="A15" s="15"/>
      <c r="B15" s="22" t="s">
        <v>8</v>
      </c>
      <c r="C15" s="21"/>
      <c r="D15" s="20"/>
      <c r="E15" s="46"/>
      <c r="F15" s="21"/>
      <c r="G15" s="10"/>
      <c r="H15" s="21"/>
      <c r="I15" s="45"/>
      <c r="J15" s="51"/>
      <c r="K15" s="51"/>
      <c r="L15" s="21"/>
      <c r="M15" s="45"/>
      <c r="N15" s="51"/>
      <c r="O15" s="51"/>
      <c r="P15" s="21"/>
      <c r="Q15" s="45"/>
      <c r="R15" s="45"/>
      <c r="S15" s="45"/>
    </row>
    <row r="16" spans="1:25" x14ac:dyDescent="0.25">
      <c r="A16" s="44">
        <v>1</v>
      </c>
      <c r="B16" s="37" t="s">
        <v>5</v>
      </c>
      <c r="C16" s="32" t="s">
        <v>111</v>
      </c>
      <c r="D16" s="33">
        <v>1</v>
      </c>
      <c r="E16" s="33"/>
      <c r="F16" s="10">
        <f>H16+L16+P16</f>
        <v>1717784.1</v>
      </c>
      <c r="G16" s="10">
        <f>I16+M16+Q16</f>
        <v>12862.69196</v>
      </c>
      <c r="H16" s="1"/>
      <c r="I16" s="1"/>
      <c r="J16" s="1"/>
      <c r="K16" s="1"/>
      <c r="L16" s="11"/>
      <c r="M16" s="11"/>
      <c r="N16" s="11"/>
      <c r="O16" s="11"/>
      <c r="P16" s="1">
        <v>1717784.1</v>
      </c>
      <c r="Q16" s="1">
        <v>12862.69196</v>
      </c>
      <c r="R16" s="1"/>
      <c r="S16" s="1"/>
    </row>
    <row r="17" spans="1:19" ht="28.5" x14ac:dyDescent="0.25">
      <c r="A17" s="44">
        <v>2</v>
      </c>
      <c r="B17" s="37" t="s">
        <v>16</v>
      </c>
      <c r="C17" s="32" t="s">
        <v>36</v>
      </c>
      <c r="D17" s="33">
        <v>1</v>
      </c>
      <c r="E17" s="33">
        <v>1</v>
      </c>
      <c r="F17" s="10">
        <f t="shared" ref="F17:F20" si="1">H17+L17+P17</f>
        <v>254.33482571428522</v>
      </c>
      <c r="G17" s="10">
        <f t="shared" ref="G17:G20" si="2">I17+M17+Q17</f>
        <v>254.33500000000001</v>
      </c>
      <c r="H17" s="1">
        <v>254.33482571428522</v>
      </c>
      <c r="I17" s="1">
        <v>254.33500000000001</v>
      </c>
      <c r="J17" s="1"/>
      <c r="K17" s="1"/>
      <c r="L17" s="11"/>
      <c r="M17" s="11"/>
      <c r="N17" s="11"/>
      <c r="O17" s="11"/>
      <c r="P17" s="1"/>
      <c r="Q17" s="1"/>
      <c r="R17" s="1"/>
      <c r="S17" s="1"/>
    </row>
    <row r="18" spans="1:19" ht="42.75" x14ac:dyDescent="0.25">
      <c r="A18" s="44">
        <v>3</v>
      </c>
      <c r="B18" s="37" t="s">
        <v>65</v>
      </c>
      <c r="C18" s="32" t="s">
        <v>111</v>
      </c>
      <c r="D18" s="33">
        <v>1</v>
      </c>
      <c r="E18" s="6"/>
      <c r="F18" s="10">
        <f t="shared" si="1"/>
        <v>3476738.0002232101</v>
      </c>
      <c r="G18" s="10">
        <f t="shared" si="2"/>
        <v>340170.08928999997</v>
      </c>
      <c r="H18" s="1"/>
      <c r="I18" s="1"/>
      <c r="J18" s="1"/>
      <c r="K18" s="1"/>
      <c r="L18" s="11"/>
      <c r="M18" s="11"/>
      <c r="N18" s="11"/>
      <c r="O18" s="11"/>
      <c r="P18" s="11">
        <v>3476738.0002232101</v>
      </c>
      <c r="Q18" s="11">
        <v>340170.08928999997</v>
      </c>
      <c r="R18" s="11"/>
      <c r="S18" s="11"/>
    </row>
    <row r="19" spans="1:19" ht="28.5" x14ac:dyDescent="0.25">
      <c r="A19" s="44">
        <v>4</v>
      </c>
      <c r="B19" s="37" t="s">
        <v>66</v>
      </c>
      <c r="C19" s="32" t="s">
        <v>111</v>
      </c>
      <c r="D19" s="8">
        <v>1</v>
      </c>
      <c r="E19" s="8">
        <v>1</v>
      </c>
      <c r="F19" s="10">
        <f t="shared" si="1"/>
        <v>1611623</v>
      </c>
      <c r="G19" s="10">
        <f t="shared" si="2"/>
        <v>1611623</v>
      </c>
      <c r="H19" s="1"/>
      <c r="I19" s="1"/>
      <c r="J19" s="1"/>
      <c r="K19" s="1"/>
      <c r="L19" s="11">
        <v>1611623</v>
      </c>
      <c r="M19" s="11">
        <v>1611623</v>
      </c>
      <c r="N19" s="11"/>
      <c r="O19" s="11"/>
      <c r="P19" s="11"/>
      <c r="Q19" s="11"/>
      <c r="R19" s="11"/>
      <c r="S19" s="11"/>
    </row>
    <row r="20" spans="1:19" x14ac:dyDescent="0.25">
      <c r="A20" s="44">
        <v>5</v>
      </c>
      <c r="B20" s="37" t="s">
        <v>6</v>
      </c>
      <c r="C20" s="32" t="s">
        <v>113</v>
      </c>
      <c r="D20" s="7">
        <v>56.01</v>
      </c>
      <c r="E20" s="7"/>
      <c r="F20" s="10">
        <f t="shared" si="1"/>
        <v>691422.92448999989</v>
      </c>
      <c r="G20" s="10">
        <f t="shared" si="2"/>
        <v>670550.70169000002</v>
      </c>
      <c r="H20" s="1">
        <v>691422.92448999989</v>
      </c>
      <c r="I20" s="1">
        <v>670550.70169000002</v>
      </c>
      <c r="J20" s="1"/>
      <c r="K20" s="1"/>
      <c r="L20" s="11"/>
      <c r="M20" s="11"/>
      <c r="N20" s="11"/>
      <c r="O20" s="11"/>
      <c r="P20" s="11"/>
      <c r="Q20" s="11"/>
      <c r="R20" s="11"/>
      <c r="S20" s="11"/>
    </row>
    <row r="21" spans="1:19" x14ac:dyDescent="0.25">
      <c r="A21" s="9" t="s">
        <v>33</v>
      </c>
      <c r="B21" s="26" t="s">
        <v>203</v>
      </c>
      <c r="C21" s="32" t="s">
        <v>115</v>
      </c>
      <c r="D21" s="7">
        <v>2</v>
      </c>
      <c r="E21" s="7"/>
      <c r="F21" s="10"/>
      <c r="G21" s="10"/>
      <c r="H21" s="1"/>
      <c r="I21" s="1"/>
      <c r="J21" s="1"/>
      <c r="K21" s="1"/>
      <c r="L21" s="11"/>
      <c r="M21" s="11"/>
      <c r="N21" s="11"/>
      <c r="O21" s="11"/>
      <c r="P21" s="11"/>
      <c r="Q21" s="11"/>
      <c r="R21" s="11"/>
      <c r="S21" s="11"/>
    </row>
    <row r="22" spans="1:19" x14ac:dyDescent="0.25">
      <c r="A22" s="9" t="s">
        <v>34</v>
      </c>
      <c r="B22" s="26" t="s">
        <v>202</v>
      </c>
      <c r="C22" s="32" t="s">
        <v>113</v>
      </c>
      <c r="D22" s="7">
        <f>38.172+3.744</f>
        <v>41.915999999999997</v>
      </c>
      <c r="E22" s="7"/>
      <c r="F22" s="10"/>
      <c r="G22" s="10"/>
      <c r="H22" s="1"/>
      <c r="I22" s="1"/>
      <c r="J22" s="1"/>
      <c r="K22" s="1"/>
      <c r="L22" s="11"/>
      <c r="M22" s="11"/>
      <c r="N22" s="11"/>
      <c r="O22" s="11"/>
      <c r="P22" s="11"/>
      <c r="Q22" s="11"/>
      <c r="R22" s="11"/>
      <c r="S22" s="11"/>
    </row>
    <row r="23" spans="1:19" x14ac:dyDescent="0.25">
      <c r="A23" s="9" t="s">
        <v>35</v>
      </c>
      <c r="B23" s="26" t="s">
        <v>197</v>
      </c>
      <c r="C23" s="32" t="s">
        <v>113</v>
      </c>
      <c r="D23" s="7">
        <f>12.824+1.272</f>
        <v>14.096</v>
      </c>
      <c r="E23" s="7"/>
      <c r="F23" s="10"/>
      <c r="G23" s="10"/>
      <c r="H23" s="1"/>
      <c r="I23" s="1"/>
      <c r="J23" s="1"/>
      <c r="K23" s="1"/>
      <c r="L23" s="11"/>
      <c r="M23" s="11"/>
      <c r="N23" s="11"/>
      <c r="O23" s="11"/>
      <c r="P23" s="11"/>
      <c r="Q23" s="11"/>
      <c r="R23" s="11"/>
      <c r="S23" s="11"/>
    </row>
    <row r="24" spans="1:19" ht="30" x14ac:dyDescent="0.25">
      <c r="A24" s="9" t="s">
        <v>198</v>
      </c>
      <c r="B24" s="26" t="s">
        <v>199</v>
      </c>
      <c r="C24" s="32" t="s">
        <v>200</v>
      </c>
      <c r="D24" s="8">
        <v>1</v>
      </c>
      <c r="E24" s="8"/>
      <c r="F24" s="10"/>
      <c r="G24" s="10"/>
      <c r="H24" s="1"/>
      <c r="I24" s="1"/>
      <c r="J24" s="1"/>
      <c r="K24" s="1"/>
      <c r="L24" s="11"/>
      <c r="M24" s="11"/>
      <c r="N24" s="11"/>
      <c r="O24" s="11"/>
      <c r="P24" s="11"/>
      <c r="Q24" s="11"/>
      <c r="R24" s="11"/>
      <c r="S24" s="11"/>
    </row>
    <row r="25" spans="1:19" x14ac:dyDescent="0.25">
      <c r="A25" s="9" t="s">
        <v>204</v>
      </c>
      <c r="B25" s="26" t="s">
        <v>201</v>
      </c>
      <c r="C25" s="32" t="s">
        <v>124</v>
      </c>
      <c r="D25" s="8">
        <v>1</v>
      </c>
      <c r="E25" s="8"/>
      <c r="F25" s="10"/>
      <c r="G25" s="10"/>
      <c r="H25" s="1"/>
      <c r="I25" s="1"/>
      <c r="J25" s="1"/>
      <c r="K25" s="1"/>
      <c r="L25" s="11"/>
      <c r="M25" s="11"/>
      <c r="N25" s="11"/>
      <c r="O25" s="11"/>
      <c r="P25" s="11"/>
      <c r="Q25" s="11"/>
      <c r="R25" s="11"/>
      <c r="S25" s="11"/>
    </row>
    <row r="26" spans="1:19" ht="28.5" x14ac:dyDescent="0.25">
      <c r="A26" s="44">
        <v>6</v>
      </c>
      <c r="B26" s="37" t="s">
        <v>17</v>
      </c>
      <c r="C26" s="32" t="s">
        <v>36</v>
      </c>
      <c r="D26" s="8">
        <v>1</v>
      </c>
      <c r="E26" s="8">
        <v>1</v>
      </c>
      <c r="F26" s="10">
        <f t="shared" ref="F26:F34" si="3">H26+L26+P26</f>
        <v>613.89017999999942</v>
      </c>
      <c r="G26" s="10">
        <f>I26+M26+Q26</f>
        <v>613.89017999999999</v>
      </c>
      <c r="H26" s="1">
        <v>613.89017999999942</v>
      </c>
      <c r="I26" s="1">
        <v>613.89017999999999</v>
      </c>
      <c r="J26" s="1"/>
      <c r="K26" s="1"/>
      <c r="L26" s="11"/>
      <c r="M26" s="11"/>
      <c r="N26" s="11"/>
      <c r="O26" s="11"/>
      <c r="P26" s="11"/>
      <c r="Q26" s="11"/>
      <c r="R26" s="11"/>
      <c r="S26" s="11"/>
    </row>
    <row r="27" spans="1:19" x14ac:dyDescent="0.25">
      <c r="A27" s="44">
        <v>7</v>
      </c>
      <c r="B27" s="37" t="s">
        <v>7</v>
      </c>
      <c r="C27" s="32" t="s">
        <v>111</v>
      </c>
      <c r="D27" s="8">
        <v>1</v>
      </c>
      <c r="E27" s="8"/>
      <c r="F27" s="10">
        <f t="shared" si="3"/>
        <v>139511.78125</v>
      </c>
      <c r="G27" s="10">
        <f t="shared" ref="G27:G34" si="4">I27+M27+Q27</f>
        <v>21435.18304</v>
      </c>
      <c r="H27" s="2">
        <v>139511.78125</v>
      </c>
      <c r="I27" s="2">
        <v>21435.18304</v>
      </c>
      <c r="J27" s="2"/>
      <c r="K27" s="2"/>
      <c r="L27" s="11"/>
      <c r="M27" s="11"/>
      <c r="N27" s="11"/>
      <c r="O27" s="11"/>
      <c r="P27" s="11"/>
      <c r="Q27" s="11"/>
      <c r="R27" s="11"/>
      <c r="S27" s="11"/>
    </row>
    <row r="28" spans="1:19" ht="42.75" x14ac:dyDescent="0.25">
      <c r="A28" s="44">
        <v>8</v>
      </c>
      <c r="B28" s="37" t="s">
        <v>67</v>
      </c>
      <c r="C28" s="32" t="s">
        <v>95</v>
      </c>
      <c r="D28" s="8">
        <v>1</v>
      </c>
      <c r="E28" s="8"/>
      <c r="F28" s="10">
        <f t="shared" si="3"/>
        <v>18382.95339285714</v>
      </c>
      <c r="G28" s="10">
        <f t="shared" si="4"/>
        <v>0</v>
      </c>
      <c r="H28" s="2">
        <v>18382.95339285714</v>
      </c>
      <c r="I28" s="2"/>
      <c r="J28" s="2"/>
      <c r="K28" s="2"/>
      <c r="L28" s="11"/>
      <c r="M28" s="11"/>
      <c r="N28" s="11"/>
      <c r="O28" s="11"/>
      <c r="P28" s="11"/>
      <c r="Q28" s="11"/>
      <c r="R28" s="11"/>
      <c r="S28" s="11"/>
    </row>
    <row r="29" spans="1:19" ht="57" x14ac:dyDescent="0.25">
      <c r="A29" s="44">
        <v>9</v>
      </c>
      <c r="B29" s="37" t="s">
        <v>18</v>
      </c>
      <c r="C29" s="32" t="s">
        <v>36</v>
      </c>
      <c r="D29" s="8">
        <v>1</v>
      </c>
      <c r="E29" s="8">
        <v>1</v>
      </c>
      <c r="F29" s="10">
        <f t="shared" si="3"/>
        <v>1967.4830400000001</v>
      </c>
      <c r="G29" s="10">
        <f t="shared" si="4"/>
        <v>1967.4830400000001</v>
      </c>
      <c r="H29" s="2">
        <v>1967.4830400000001</v>
      </c>
      <c r="I29" s="2">
        <v>1967.4830400000001</v>
      </c>
      <c r="J29" s="2"/>
      <c r="K29" s="2"/>
      <c r="L29" s="11"/>
      <c r="M29" s="11"/>
      <c r="N29" s="11"/>
      <c r="O29" s="11"/>
      <c r="P29" s="11"/>
      <c r="Q29" s="11"/>
      <c r="R29" s="11"/>
      <c r="S29" s="11"/>
    </row>
    <row r="30" spans="1:19" ht="57" x14ac:dyDescent="0.25">
      <c r="A30" s="44">
        <v>10</v>
      </c>
      <c r="B30" s="37" t="s">
        <v>68</v>
      </c>
      <c r="C30" s="32" t="s">
        <v>111</v>
      </c>
      <c r="D30" s="8">
        <v>1</v>
      </c>
      <c r="E30" s="8"/>
      <c r="F30" s="10">
        <f t="shared" si="3"/>
        <v>69895.197044667017</v>
      </c>
      <c r="G30" s="10">
        <f t="shared" si="4"/>
        <v>69100</v>
      </c>
      <c r="H30" s="2">
        <v>69895.197044667017</v>
      </c>
      <c r="I30" s="2">
        <v>69100</v>
      </c>
      <c r="J30" s="2"/>
      <c r="K30" s="2"/>
      <c r="L30" s="11"/>
      <c r="M30" s="11"/>
      <c r="N30" s="11"/>
      <c r="O30" s="11"/>
      <c r="P30" s="11"/>
      <c r="Q30" s="11"/>
      <c r="R30" s="11"/>
      <c r="S30" s="11"/>
    </row>
    <row r="31" spans="1:19" ht="71.25" x14ac:dyDescent="0.25">
      <c r="A31" s="44">
        <v>11</v>
      </c>
      <c r="B31" s="38" t="s">
        <v>69</v>
      </c>
      <c r="C31" s="32" t="s">
        <v>36</v>
      </c>
      <c r="D31" s="8">
        <v>1</v>
      </c>
      <c r="E31" s="8"/>
      <c r="F31" s="10">
        <f t="shared" si="3"/>
        <v>28014.837950357098</v>
      </c>
      <c r="G31" s="10">
        <f t="shared" si="4"/>
        <v>11507.83777</v>
      </c>
      <c r="H31" s="2">
        <v>28014.837950357098</v>
      </c>
      <c r="I31" s="2">
        <v>11507.83777</v>
      </c>
      <c r="J31" s="2"/>
      <c r="K31" s="2"/>
      <c r="L31" s="11"/>
      <c r="M31" s="11"/>
      <c r="N31" s="11"/>
      <c r="O31" s="11"/>
      <c r="P31" s="11"/>
      <c r="Q31" s="11"/>
      <c r="R31" s="11"/>
      <c r="S31" s="11"/>
    </row>
    <row r="32" spans="1:19" ht="28.5" x14ac:dyDescent="0.25">
      <c r="A32" s="44">
        <v>12</v>
      </c>
      <c r="B32" s="38" t="s">
        <v>24</v>
      </c>
      <c r="C32" s="32" t="s">
        <v>36</v>
      </c>
      <c r="D32" s="8">
        <v>1</v>
      </c>
      <c r="E32" s="8">
        <v>1</v>
      </c>
      <c r="F32" s="10">
        <f t="shared" si="3"/>
        <v>1857.5231999999999</v>
      </c>
      <c r="G32" s="10">
        <f t="shared" si="4"/>
        <v>1857.5232000000001</v>
      </c>
      <c r="H32" s="2">
        <v>1857.5231999999999</v>
      </c>
      <c r="I32" s="2">
        <v>1857.5232000000001</v>
      </c>
      <c r="J32" s="2"/>
      <c r="K32" s="2"/>
      <c r="L32" s="11"/>
      <c r="M32" s="11"/>
      <c r="N32" s="11"/>
      <c r="O32" s="11"/>
      <c r="P32" s="11"/>
      <c r="Q32" s="11"/>
      <c r="R32" s="11"/>
      <c r="S32" s="11"/>
    </row>
    <row r="33" spans="1:20" ht="28.5" x14ac:dyDescent="0.25">
      <c r="A33" s="44">
        <v>13</v>
      </c>
      <c r="B33" s="38" t="s">
        <v>70</v>
      </c>
      <c r="C33" s="32" t="s">
        <v>111</v>
      </c>
      <c r="D33" s="8">
        <v>1</v>
      </c>
      <c r="E33" s="8"/>
      <c r="F33" s="10">
        <f t="shared" si="3"/>
        <v>33229.2683019658</v>
      </c>
      <c r="G33" s="10">
        <f t="shared" si="4"/>
        <v>0</v>
      </c>
      <c r="H33" s="2">
        <v>33229.2683019658</v>
      </c>
      <c r="I33" s="2"/>
      <c r="J33" s="2"/>
      <c r="K33" s="2"/>
      <c r="L33" s="11"/>
      <c r="M33" s="11"/>
      <c r="N33" s="11"/>
      <c r="O33" s="11"/>
      <c r="P33" s="11"/>
      <c r="Q33" s="11"/>
      <c r="R33" s="11"/>
      <c r="S33" s="11"/>
    </row>
    <row r="34" spans="1:20" ht="71.25" x14ac:dyDescent="0.25">
      <c r="A34" s="44">
        <v>14</v>
      </c>
      <c r="B34" s="37" t="s">
        <v>71</v>
      </c>
      <c r="C34" s="32" t="s">
        <v>113</v>
      </c>
      <c r="D34" s="6">
        <v>74.099999999999994</v>
      </c>
      <c r="E34" s="8"/>
      <c r="F34" s="10">
        <f t="shared" si="3"/>
        <v>15527.002890000047</v>
      </c>
      <c r="G34" s="10">
        <f t="shared" si="4"/>
        <v>13735.033030000001</v>
      </c>
      <c r="H34" s="2">
        <v>15527.002890000047</v>
      </c>
      <c r="I34" s="2">
        <v>13735.033030000001</v>
      </c>
      <c r="J34" s="2"/>
      <c r="K34" s="2"/>
      <c r="L34" s="11"/>
      <c r="M34" s="11"/>
      <c r="N34" s="11"/>
      <c r="O34" s="11"/>
      <c r="P34" s="11"/>
      <c r="Q34" s="11"/>
      <c r="R34" s="11"/>
      <c r="S34" s="11"/>
    </row>
    <row r="35" spans="1:20" x14ac:dyDescent="0.25">
      <c r="A35" s="34" t="s">
        <v>42</v>
      </c>
      <c r="B35" s="26" t="s">
        <v>205</v>
      </c>
      <c r="C35" s="32" t="s">
        <v>113</v>
      </c>
      <c r="D35" s="13">
        <f>1.2+2.271+1.66+1.6+1.083+0.742+1.547+1.709+1.36+0.15+0.915+1.35</f>
        <v>15.587000000000002</v>
      </c>
      <c r="E35" s="13"/>
      <c r="F35" s="10"/>
      <c r="G35" s="10"/>
      <c r="H35" s="2"/>
      <c r="I35" s="2"/>
      <c r="J35" s="2"/>
      <c r="K35" s="2"/>
      <c r="L35" s="11"/>
      <c r="M35" s="11"/>
      <c r="N35" s="11"/>
      <c r="O35" s="11"/>
      <c r="P35" s="11"/>
      <c r="Q35" s="11"/>
      <c r="R35" s="11"/>
      <c r="S35" s="11"/>
      <c r="T35" s="12">
        <f>1200+160+2271+120+1660+270+1600+200+1083+162+742+488+1547+503+1709+851+1360+150+350+915+82+1350+135</f>
        <v>18908</v>
      </c>
    </row>
    <row r="36" spans="1:20" x14ac:dyDescent="0.25">
      <c r="A36" s="34" t="s">
        <v>43</v>
      </c>
      <c r="B36" s="26" t="s">
        <v>207</v>
      </c>
      <c r="C36" s="42" t="s">
        <v>113</v>
      </c>
      <c r="D36" s="13">
        <f>0.12</f>
        <v>0.12</v>
      </c>
      <c r="E36" s="13"/>
      <c r="F36" s="10"/>
      <c r="G36" s="10"/>
      <c r="H36" s="2"/>
      <c r="I36" s="2"/>
      <c r="J36" s="2"/>
      <c r="K36" s="2"/>
      <c r="L36" s="11"/>
      <c r="M36" s="11"/>
      <c r="N36" s="11"/>
      <c r="O36" s="11"/>
      <c r="P36" s="11"/>
      <c r="Q36" s="11"/>
      <c r="R36" s="11"/>
      <c r="S36" s="11"/>
    </row>
    <row r="37" spans="1:20" x14ac:dyDescent="0.25">
      <c r="A37" s="34" t="s">
        <v>37</v>
      </c>
      <c r="B37" s="26" t="s">
        <v>208</v>
      </c>
      <c r="C37" s="42" t="s">
        <v>113</v>
      </c>
      <c r="D37" s="13">
        <f>0.16+0.27+0.2+0.162+0.488+0.503+0.851+0.076+0.35+0.082+0.135</f>
        <v>3.2770000000000001</v>
      </c>
      <c r="E37" s="13"/>
      <c r="F37" s="10"/>
      <c r="G37" s="10"/>
      <c r="H37" s="2"/>
      <c r="I37" s="2"/>
      <c r="J37" s="2"/>
      <c r="K37" s="2"/>
      <c r="L37" s="11"/>
      <c r="M37" s="11"/>
      <c r="N37" s="11"/>
      <c r="O37" s="11"/>
      <c r="P37" s="11"/>
      <c r="Q37" s="11"/>
      <c r="R37" s="11"/>
      <c r="S37" s="11"/>
    </row>
    <row r="38" spans="1:20" x14ac:dyDescent="0.25">
      <c r="A38" s="34" t="s">
        <v>216</v>
      </c>
      <c r="B38" s="26" t="s">
        <v>215</v>
      </c>
      <c r="C38" s="42" t="s">
        <v>113</v>
      </c>
      <c r="D38" s="13">
        <f>0.153+0.36+0.48+0.28+0.24+0.09+0.27+0.631+0.085+0.25+0.234+0.18</f>
        <v>3.2530000000000006</v>
      </c>
      <c r="E38" s="13"/>
      <c r="F38" s="10"/>
      <c r="G38" s="10"/>
      <c r="H38" s="2"/>
      <c r="I38" s="2"/>
      <c r="J38" s="2"/>
      <c r="K38" s="2"/>
      <c r="L38" s="11"/>
      <c r="M38" s="11"/>
      <c r="N38" s="11"/>
      <c r="O38" s="11"/>
      <c r="P38" s="11"/>
      <c r="Q38" s="11"/>
      <c r="R38" s="11"/>
      <c r="S38" s="11"/>
    </row>
    <row r="39" spans="1:20" x14ac:dyDescent="0.25">
      <c r="A39" s="34" t="s">
        <v>175</v>
      </c>
      <c r="B39" s="26" t="s">
        <v>224</v>
      </c>
      <c r="C39" s="42" t="s">
        <v>113</v>
      </c>
      <c r="D39" s="13">
        <f>8.175+9.12+7.23+4.463+5.04+1.95+2.61+4.32+2.25+3.52+2.236+0.93</f>
        <v>51.844000000000008</v>
      </c>
      <c r="E39" s="13"/>
      <c r="F39" s="10"/>
      <c r="G39" s="10"/>
      <c r="H39" s="2"/>
      <c r="I39" s="2"/>
      <c r="J39" s="2"/>
      <c r="K39" s="2"/>
      <c r="L39" s="11"/>
      <c r="M39" s="11"/>
      <c r="N39" s="11"/>
      <c r="O39" s="11"/>
      <c r="P39" s="11"/>
      <c r="Q39" s="11"/>
      <c r="R39" s="11"/>
      <c r="S39" s="11"/>
    </row>
    <row r="40" spans="1:20" x14ac:dyDescent="0.25">
      <c r="A40" s="34" t="s">
        <v>176</v>
      </c>
      <c r="B40" s="26" t="s">
        <v>118</v>
      </c>
      <c r="C40" s="32" t="s">
        <v>115</v>
      </c>
      <c r="D40" s="8">
        <f>163+304+241+175+173+65+109+144+75+115+74+31</f>
        <v>1669</v>
      </c>
      <c r="E40" s="8"/>
      <c r="F40" s="10"/>
      <c r="G40" s="10"/>
      <c r="H40" s="2"/>
      <c r="I40" s="2"/>
      <c r="J40" s="2"/>
      <c r="K40" s="2"/>
      <c r="L40" s="11"/>
      <c r="M40" s="11"/>
      <c r="N40" s="11"/>
      <c r="O40" s="11"/>
      <c r="P40" s="11"/>
      <c r="Q40" s="11"/>
      <c r="R40" s="11"/>
      <c r="S40" s="11"/>
    </row>
    <row r="41" spans="1:20" x14ac:dyDescent="0.25">
      <c r="A41" s="34" t="s">
        <v>217</v>
      </c>
      <c r="B41" s="26" t="s">
        <v>119</v>
      </c>
      <c r="C41" s="32" t="s">
        <v>115</v>
      </c>
      <c r="D41" s="8">
        <f>8+12+12+11+10+3+9+8+2+8+9+6</f>
        <v>98</v>
      </c>
      <c r="E41" s="8"/>
      <c r="F41" s="10"/>
      <c r="G41" s="10"/>
      <c r="H41" s="2"/>
      <c r="I41" s="2"/>
      <c r="J41" s="2"/>
      <c r="K41" s="2"/>
      <c r="L41" s="11"/>
      <c r="M41" s="11"/>
      <c r="N41" s="11"/>
      <c r="O41" s="11"/>
      <c r="P41" s="11"/>
      <c r="Q41" s="11"/>
      <c r="R41" s="11"/>
      <c r="S41" s="11"/>
    </row>
    <row r="42" spans="1:20" x14ac:dyDescent="0.25">
      <c r="A42" s="34" t="s">
        <v>177</v>
      </c>
      <c r="B42" s="30" t="s">
        <v>168</v>
      </c>
      <c r="C42" s="32" t="s">
        <v>124</v>
      </c>
      <c r="D42" s="8">
        <v>1</v>
      </c>
      <c r="E42" s="8"/>
      <c r="F42" s="10"/>
      <c r="G42" s="10"/>
      <c r="H42" s="2"/>
      <c r="I42" s="2"/>
      <c r="J42" s="2"/>
      <c r="K42" s="2"/>
      <c r="L42" s="11"/>
      <c r="M42" s="11"/>
      <c r="N42" s="11"/>
      <c r="O42" s="11"/>
      <c r="P42" s="11"/>
      <c r="Q42" s="11"/>
      <c r="R42" s="11"/>
      <c r="S42" s="11"/>
    </row>
    <row r="43" spans="1:20" x14ac:dyDescent="0.25">
      <c r="A43" s="34" t="s">
        <v>218</v>
      </c>
      <c r="B43" s="30" t="s">
        <v>169</v>
      </c>
      <c r="C43" s="32" t="s">
        <v>124</v>
      </c>
      <c r="D43" s="8">
        <v>9</v>
      </c>
      <c r="E43" s="8"/>
      <c r="F43" s="10"/>
      <c r="G43" s="10"/>
      <c r="H43" s="2"/>
      <c r="I43" s="2"/>
      <c r="J43" s="2"/>
      <c r="K43" s="2"/>
      <c r="L43" s="11"/>
      <c r="M43" s="11"/>
      <c r="N43" s="11"/>
      <c r="O43" s="11"/>
      <c r="P43" s="11"/>
      <c r="Q43" s="11"/>
      <c r="R43" s="11"/>
      <c r="S43" s="11"/>
    </row>
    <row r="44" spans="1:20" x14ac:dyDescent="0.25">
      <c r="A44" s="34" t="s">
        <v>219</v>
      </c>
      <c r="B44" s="30" t="s">
        <v>172</v>
      </c>
      <c r="C44" s="32" t="s">
        <v>124</v>
      </c>
      <c r="D44" s="8">
        <v>1</v>
      </c>
      <c r="E44" s="8"/>
      <c r="F44" s="10"/>
      <c r="G44" s="10"/>
      <c r="H44" s="2"/>
      <c r="I44" s="2"/>
      <c r="J44" s="2"/>
      <c r="K44" s="2"/>
      <c r="L44" s="11"/>
      <c r="M44" s="11"/>
      <c r="N44" s="11"/>
      <c r="O44" s="11"/>
      <c r="P44" s="11"/>
      <c r="Q44" s="11"/>
      <c r="R44" s="11"/>
      <c r="S44" s="11"/>
    </row>
    <row r="45" spans="1:20" ht="57" x14ac:dyDescent="0.25">
      <c r="A45" s="44">
        <v>15</v>
      </c>
      <c r="B45" s="37" t="s">
        <v>19</v>
      </c>
      <c r="C45" s="46" t="s">
        <v>113</v>
      </c>
      <c r="D45" s="8">
        <v>54</v>
      </c>
      <c r="E45" s="8"/>
      <c r="F45" s="10">
        <f>H45+L45+P45</f>
        <v>27096.74</v>
      </c>
      <c r="G45" s="10">
        <f>I45+M45+Q45</f>
        <v>22234.54018</v>
      </c>
      <c r="H45" s="2">
        <v>27096.74</v>
      </c>
      <c r="I45" s="2">
        <v>22234.54018</v>
      </c>
      <c r="J45" s="2"/>
      <c r="K45" s="2"/>
      <c r="L45" s="11"/>
      <c r="M45" s="11"/>
      <c r="N45" s="11"/>
      <c r="O45" s="11"/>
      <c r="P45" s="11"/>
      <c r="Q45" s="11"/>
      <c r="R45" s="11"/>
      <c r="S45" s="11"/>
    </row>
    <row r="46" spans="1:20" x14ac:dyDescent="0.25">
      <c r="A46" s="34" t="s">
        <v>39</v>
      </c>
      <c r="B46" s="26" t="s">
        <v>205</v>
      </c>
      <c r="C46" s="42" t="s">
        <v>113</v>
      </c>
      <c r="D46" s="6">
        <v>13.653</v>
      </c>
      <c r="E46" s="6"/>
      <c r="F46" s="10"/>
      <c r="G46" s="10"/>
      <c r="H46" s="2"/>
      <c r="I46" s="2"/>
      <c r="J46" s="2"/>
      <c r="K46" s="2"/>
      <c r="L46" s="11"/>
      <c r="M46" s="11"/>
      <c r="N46" s="11"/>
      <c r="O46" s="11"/>
      <c r="P46" s="11"/>
      <c r="Q46" s="11"/>
      <c r="R46" s="11"/>
      <c r="S46" s="11"/>
    </row>
    <row r="47" spans="1:20" x14ac:dyDescent="0.25">
      <c r="A47" s="9" t="s">
        <v>40</v>
      </c>
      <c r="B47" s="26" t="s">
        <v>206</v>
      </c>
      <c r="C47" s="42" t="s">
        <v>113</v>
      </c>
      <c r="D47" s="6">
        <v>9.9589999999999996</v>
      </c>
      <c r="E47" s="6"/>
      <c r="F47" s="10"/>
      <c r="G47" s="10"/>
      <c r="H47" s="2"/>
      <c r="I47" s="2"/>
      <c r="J47" s="2"/>
      <c r="K47" s="2"/>
      <c r="L47" s="11"/>
      <c r="M47" s="11"/>
      <c r="N47" s="11"/>
      <c r="O47" s="11"/>
      <c r="P47" s="11"/>
      <c r="Q47" s="11"/>
      <c r="R47" s="11"/>
      <c r="S47" s="11"/>
    </row>
    <row r="48" spans="1:20" x14ac:dyDescent="0.25">
      <c r="A48" s="9" t="s">
        <v>44</v>
      </c>
      <c r="B48" s="26" t="s">
        <v>207</v>
      </c>
      <c r="C48" s="42" t="s">
        <v>113</v>
      </c>
      <c r="D48" s="6">
        <v>8.41</v>
      </c>
      <c r="E48" s="6"/>
      <c r="F48" s="10"/>
      <c r="G48" s="10"/>
      <c r="H48" s="2"/>
      <c r="I48" s="2"/>
      <c r="J48" s="2"/>
      <c r="K48" s="2"/>
      <c r="L48" s="11"/>
      <c r="M48" s="11"/>
      <c r="N48" s="11"/>
      <c r="O48" s="11"/>
      <c r="P48" s="11"/>
      <c r="Q48" s="11"/>
      <c r="R48" s="11"/>
      <c r="S48" s="11"/>
    </row>
    <row r="49" spans="1:19" x14ac:dyDescent="0.25">
      <c r="A49" s="9" t="s">
        <v>152</v>
      </c>
      <c r="B49" s="26" t="s">
        <v>208</v>
      </c>
      <c r="C49" s="42" t="s">
        <v>113</v>
      </c>
      <c r="D49" s="6">
        <v>7.9119999999999999</v>
      </c>
      <c r="E49" s="6"/>
      <c r="F49" s="10"/>
      <c r="G49" s="10"/>
      <c r="H49" s="2"/>
      <c r="I49" s="2"/>
      <c r="J49" s="2"/>
      <c r="K49" s="2"/>
      <c r="L49" s="11"/>
      <c r="M49" s="11"/>
      <c r="N49" s="11"/>
      <c r="O49" s="11"/>
      <c r="P49" s="11"/>
      <c r="Q49" s="11"/>
      <c r="R49" s="11"/>
      <c r="S49" s="11"/>
    </row>
    <row r="50" spans="1:19" x14ac:dyDescent="0.25">
      <c r="A50" s="9" t="s">
        <v>153</v>
      </c>
      <c r="B50" s="26" t="s">
        <v>209</v>
      </c>
      <c r="C50" s="42" t="s">
        <v>113</v>
      </c>
      <c r="D50" s="6">
        <v>1.167</v>
      </c>
      <c r="E50" s="6"/>
      <c r="F50" s="10"/>
      <c r="G50" s="10"/>
      <c r="H50" s="2"/>
      <c r="I50" s="2"/>
      <c r="J50" s="2"/>
      <c r="K50" s="2"/>
      <c r="L50" s="11"/>
      <c r="M50" s="11"/>
      <c r="N50" s="11"/>
      <c r="O50" s="11"/>
      <c r="P50" s="11"/>
      <c r="Q50" s="11"/>
      <c r="R50" s="11"/>
      <c r="S50" s="11"/>
    </row>
    <row r="51" spans="1:19" x14ac:dyDescent="0.25">
      <c r="A51" s="9" t="s">
        <v>154</v>
      </c>
      <c r="B51" s="26" t="s">
        <v>210</v>
      </c>
      <c r="C51" s="32" t="s">
        <v>113</v>
      </c>
      <c r="D51" s="6">
        <v>12.852</v>
      </c>
      <c r="E51" s="6"/>
      <c r="F51" s="10"/>
      <c r="G51" s="10"/>
      <c r="H51" s="2"/>
      <c r="I51" s="2"/>
      <c r="J51" s="2"/>
      <c r="K51" s="2"/>
      <c r="L51" s="11"/>
      <c r="M51" s="11"/>
      <c r="N51" s="11"/>
      <c r="O51" s="11"/>
      <c r="P51" s="11"/>
      <c r="Q51" s="11"/>
      <c r="R51" s="11"/>
      <c r="S51" s="11"/>
    </row>
    <row r="52" spans="1:19" x14ac:dyDescent="0.25">
      <c r="A52" s="9" t="s">
        <v>155</v>
      </c>
      <c r="B52" s="26" t="s">
        <v>118</v>
      </c>
      <c r="C52" s="32" t="s">
        <v>115</v>
      </c>
      <c r="D52" s="8">
        <f>157+117+92+11+13+11+68+107+132+138+18+92+49+63+23+73+92+42</f>
        <v>1298</v>
      </c>
      <c r="E52" s="8"/>
      <c r="F52" s="10"/>
      <c r="G52" s="10"/>
      <c r="H52" s="2"/>
      <c r="I52" s="2"/>
      <c r="J52" s="2"/>
      <c r="K52" s="2"/>
      <c r="L52" s="11"/>
      <c r="M52" s="11"/>
      <c r="N52" s="11"/>
      <c r="O52" s="11"/>
      <c r="P52" s="11"/>
      <c r="Q52" s="11"/>
      <c r="R52" s="11"/>
      <c r="S52" s="11"/>
    </row>
    <row r="53" spans="1:19" x14ac:dyDescent="0.25">
      <c r="A53" s="9" t="s">
        <v>156</v>
      </c>
      <c r="B53" s="26" t="s">
        <v>119</v>
      </c>
      <c r="C53" s="32" t="s">
        <v>115</v>
      </c>
      <c r="D53" s="8">
        <f>76+81+33+41+29+15+45+47+45+60+20+50+33+26+53+43+82+97</f>
        <v>876</v>
      </c>
      <c r="E53" s="8"/>
      <c r="F53" s="10"/>
      <c r="G53" s="10"/>
      <c r="H53" s="2"/>
      <c r="I53" s="2"/>
      <c r="J53" s="2"/>
      <c r="K53" s="2"/>
      <c r="L53" s="11"/>
      <c r="M53" s="11"/>
      <c r="N53" s="11"/>
      <c r="O53" s="11"/>
      <c r="P53" s="11"/>
      <c r="Q53" s="11"/>
      <c r="R53" s="11"/>
      <c r="S53" s="11"/>
    </row>
    <row r="54" spans="1:19" x14ac:dyDescent="0.25">
      <c r="A54" s="9" t="s">
        <v>211</v>
      </c>
      <c r="B54" s="26" t="s">
        <v>134</v>
      </c>
      <c r="C54" s="32" t="s">
        <v>124</v>
      </c>
      <c r="D54" s="8">
        <v>1</v>
      </c>
      <c r="E54" s="8"/>
      <c r="F54" s="10"/>
      <c r="G54" s="10"/>
      <c r="H54" s="2"/>
      <c r="I54" s="2"/>
      <c r="J54" s="2"/>
      <c r="K54" s="2"/>
      <c r="L54" s="11"/>
      <c r="M54" s="11"/>
      <c r="N54" s="11"/>
      <c r="O54" s="11"/>
      <c r="P54" s="11"/>
      <c r="Q54" s="11"/>
      <c r="R54" s="11"/>
      <c r="S54" s="11"/>
    </row>
    <row r="55" spans="1:19" x14ac:dyDescent="0.25">
      <c r="A55" s="9" t="s">
        <v>212</v>
      </c>
      <c r="B55" s="26" t="s">
        <v>136</v>
      </c>
      <c r="C55" s="32" t="s">
        <v>124</v>
      </c>
      <c r="D55" s="8">
        <v>1</v>
      </c>
      <c r="E55" s="8"/>
      <c r="F55" s="10"/>
      <c r="G55" s="10"/>
      <c r="H55" s="2"/>
      <c r="I55" s="2"/>
      <c r="J55" s="2"/>
      <c r="K55" s="2"/>
      <c r="L55" s="11"/>
      <c r="M55" s="11"/>
      <c r="N55" s="11"/>
      <c r="O55" s="11"/>
      <c r="P55" s="11"/>
      <c r="Q55" s="11"/>
      <c r="R55" s="11"/>
      <c r="S55" s="11"/>
    </row>
    <row r="56" spans="1:19" x14ac:dyDescent="0.25">
      <c r="A56" s="9" t="s">
        <v>213</v>
      </c>
      <c r="B56" s="26" t="s">
        <v>135</v>
      </c>
      <c r="C56" s="32" t="s">
        <v>124</v>
      </c>
      <c r="D56" s="8">
        <f>1+1+1+1+1+1</f>
        <v>6</v>
      </c>
      <c r="E56" s="8"/>
      <c r="F56" s="10"/>
      <c r="G56" s="10"/>
      <c r="H56" s="2"/>
      <c r="I56" s="2"/>
      <c r="J56" s="2"/>
      <c r="K56" s="2"/>
      <c r="L56" s="11"/>
      <c r="M56" s="11"/>
      <c r="N56" s="11"/>
      <c r="O56" s="11"/>
      <c r="P56" s="11"/>
      <c r="Q56" s="11"/>
      <c r="R56" s="11"/>
      <c r="S56" s="11"/>
    </row>
    <row r="57" spans="1:19" x14ac:dyDescent="0.25">
      <c r="A57" s="9" t="s">
        <v>214</v>
      </c>
      <c r="B57" s="26" t="s">
        <v>137</v>
      </c>
      <c r="C57" s="32" t="s">
        <v>124</v>
      </c>
      <c r="D57" s="8">
        <v>1</v>
      </c>
      <c r="E57" s="8"/>
      <c r="F57" s="10"/>
      <c r="G57" s="10"/>
      <c r="H57" s="2"/>
      <c r="I57" s="2"/>
      <c r="J57" s="2"/>
      <c r="K57" s="2"/>
      <c r="L57" s="11"/>
      <c r="M57" s="11"/>
      <c r="N57" s="11"/>
      <c r="O57" s="11"/>
      <c r="P57" s="11"/>
      <c r="Q57" s="11"/>
      <c r="R57" s="11"/>
      <c r="S57" s="11"/>
    </row>
    <row r="58" spans="1:19" ht="78.75" x14ac:dyDescent="0.25">
      <c r="A58" s="44">
        <v>16</v>
      </c>
      <c r="B58" s="39" t="s">
        <v>20</v>
      </c>
      <c r="C58" s="46" t="s">
        <v>113</v>
      </c>
      <c r="D58" s="6">
        <v>49.8</v>
      </c>
      <c r="E58" s="6"/>
      <c r="F58" s="10">
        <f>H58+L58+P58</f>
        <v>41649.65</v>
      </c>
      <c r="G58" s="10">
        <f>I58+M58+Q58</f>
        <v>19062.552680000001</v>
      </c>
      <c r="H58" s="2">
        <v>41649.65</v>
      </c>
      <c r="I58" s="2">
        <v>19062.552680000001</v>
      </c>
      <c r="J58" s="2"/>
      <c r="K58" s="2"/>
      <c r="L58" s="11"/>
      <c r="M58" s="11"/>
      <c r="N58" s="11"/>
      <c r="O58" s="11"/>
      <c r="P58" s="11"/>
      <c r="Q58" s="11"/>
      <c r="R58" s="11"/>
      <c r="S58" s="11"/>
    </row>
    <row r="59" spans="1:19" x14ac:dyDescent="0.25">
      <c r="A59" s="9" t="s">
        <v>41</v>
      </c>
      <c r="B59" s="28" t="s">
        <v>112</v>
      </c>
      <c r="C59" s="32" t="s">
        <v>113</v>
      </c>
      <c r="D59" s="6">
        <f>3.33+3.935+3.86+1.68+2.45+1.4+1.105+3.355+2.587+0.75+2.135+6.955+4.18+5.37+6.4+0.34</f>
        <v>49.831999999999994</v>
      </c>
      <c r="E59" s="6"/>
      <c r="F59" s="10"/>
      <c r="G59" s="10"/>
      <c r="H59" s="2"/>
      <c r="I59" s="2"/>
      <c r="J59" s="2"/>
      <c r="K59" s="2"/>
      <c r="L59" s="11"/>
      <c r="M59" s="11"/>
      <c r="N59" s="11"/>
      <c r="O59" s="11"/>
      <c r="P59" s="11"/>
      <c r="Q59" s="11"/>
      <c r="R59" s="11"/>
      <c r="S59" s="11"/>
    </row>
    <row r="60" spans="1:19" ht="31.5" x14ac:dyDescent="0.25">
      <c r="A60" s="9" t="s">
        <v>45</v>
      </c>
      <c r="B60" s="28" t="s">
        <v>118</v>
      </c>
      <c r="C60" s="32" t="s">
        <v>115</v>
      </c>
      <c r="D60" s="8">
        <v>2101</v>
      </c>
      <c r="E60" s="8"/>
      <c r="F60" s="10"/>
      <c r="G60" s="10"/>
      <c r="H60" s="2"/>
      <c r="I60" s="2"/>
      <c r="J60" s="2"/>
      <c r="K60" s="2"/>
      <c r="L60" s="11"/>
      <c r="M60" s="11"/>
      <c r="N60" s="11"/>
      <c r="O60" s="11"/>
      <c r="P60" s="11"/>
      <c r="Q60" s="11"/>
      <c r="R60" s="11"/>
      <c r="S60" s="11"/>
    </row>
    <row r="61" spans="1:19" ht="31.5" x14ac:dyDescent="0.25">
      <c r="A61" s="9" t="s">
        <v>46</v>
      </c>
      <c r="B61" s="28" t="s">
        <v>119</v>
      </c>
      <c r="C61" s="32" t="s">
        <v>115</v>
      </c>
      <c r="D61" s="8">
        <v>321</v>
      </c>
      <c r="E61" s="8"/>
      <c r="F61" s="10"/>
      <c r="G61" s="10"/>
      <c r="H61" s="2"/>
      <c r="I61" s="2"/>
      <c r="J61" s="2"/>
      <c r="K61" s="2"/>
      <c r="L61" s="11"/>
      <c r="M61" s="11"/>
      <c r="N61" s="11"/>
      <c r="O61" s="11"/>
      <c r="P61" s="11"/>
      <c r="Q61" s="11"/>
      <c r="R61" s="11"/>
      <c r="S61" s="11"/>
    </row>
    <row r="62" spans="1:19" ht="57" x14ac:dyDescent="0.25">
      <c r="A62" s="44">
        <v>17</v>
      </c>
      <c r="B62" s="37" t="s">
        <v>72</v>
      </c>
      <c r="C62" s="46" t="s">
        <v>113</v>
      </c>
      <c r="D62" s="6">
        <v>44.7</v>
      </c>
      <c r="E62" s="6"/>
      <c r="F62" s="10">
        <f>H62+L62+P62</f>
        <v>51519.62</v>
      </c>
      <c r="G62" s="10">
        <f>I62+M62+Q62</f>
        <v>0</v>
      </c>
      <c r="H62" s="2">
        <v>51519.62</v>
      </c>
      <c r="I62" s="2"/>
      <c r="J62" s="2"/>
      <c r="K62" s="2"/>
      <c r="L62" s="11"/>
      <c r="M62" s="11"/>
      <c r="N62" s="11"/>
      <c r="O62" s="11"/>
      <c r="P62" s="11"/>
      <c r="Q62" s="11"/>
      <c r="R62" s="11"/>
      <c r="S62" s="11"/>
    </row>
    <row r="63" spans="1:19" x14ac:dyDescent="0.25">
      <c r="A63" s="34" t="s">
        <v>52</v>
      </c>
      <c r="B63" s="26" t="s">
        <v>205</v>
      </c>
      <c r="C63" s="42" t="s">
        <v>113</v>
      </c>
      <c r="D63" s="6">
        <v>23.045999999999999</v>
      </c>
      <c r="E63" s="6"/>
      <c r="F63" s="10"/>
      <c r="G63" s="10"/>
      <c r="H63" s="2"/>
      <c r="I63" s="2"/>
      <c r="J63" s="2"/>
      <c r="K63" s="2"/>
      <c r="L63" s="11"/>
      <c r="M63" s="11"/>
      <c r="N63" s="11"/>
      <c r="O63" s="11"/>
      <c r="P63" s="11"/>
      <c r="Q63" s="11"/>
      <c r="R63" s="11"/>
      <c r="S63" s="11"/>
    </row>
    <row r="64" spans="1:19" x14ac:dyDescent="0.25">
      <c r="A64" s="34" t="s">
        <v>53</v>
      </c>
      <c r="B64" s="26" t="s">
        <v>206</v>
      </c>
      <c r="C64" s="42" t="s">
        <v>113</v>
      </c>
      <c r="D64" s="6">
        <v>4.5419999999999998</v>
      </c>
      <c r="E64" s="6"/>
      <c r="F64" s="10"/>
      <c r="G64" s="10"/>
      <c r="H64" s="2"/>
      <c r="I64" s="2"/>
      <c r="J64" s="2"/>
      <c r="K64" s="2"/>
      <c r="L64" s="11"/>
      <c r="M64" s="11"/>
      <c r="N64" s="11"/>
      <c r="O64" s="11"/>
      <c r="P64" s="11"/>
      <c r="Q64" s="11"/>
      <c r="R64" s="11"/>
      <c r="S64" s="11"/>
    </row>
    <row r="65" spans="1:19" x14ac:dyDescent="0.25">
      <c r="A65" s="34" t="s">
        <v>54</v>
      </c>
      <c r="B65" s="26" t="s">
        <v>207</v>
      </c>
      <c r="C65" s="42" t="s">
        <v>113</v>
      </c>
      <c r="D65" s="6">
        <v>1.7989999999999999</v>
      </c>
      <c r="E65" s="6"/>
      <c r="F65" s="10"/>
      <c r="G65" s="10"/>
      <c r="H65" s="2"/>
      <c r="I65" s="2"/>
      <c r="J65" s="2"/>
      <c r="K65" s="2"/>
      <c r="L65" s="11"/>
      <c r="M65" s="11"/>
      <c r="N65" s="11"/>
      <c r="O65" s="11"/>
      <c r="P65" s="11"/>
      <c r="Q65" s="11"/>
      <c r="R65" s="11"/>
      <c r="S65" s="11"/>
    </row>
    <row r="66" spans="1:19" x14ac:dyDescent="0.25">
      <c r="A66" s="34" t="s">
        <v>157</v>
      </c>
      <c r="B66" s="26" t="s">
        <v>208</v>
      </c>
      <c r="C66" s="42" t="s">
        <v>113</v>
      </c>
      <c r="D66" s="6">
        <v>0.55100000000000005</v>
      </c>
      <c r="E66" s="6"/>
      <c r="F66" s="10"/>
      <c r="G66" s="10"/>
      <c r="H66" s="2"/>
      <c r="I66" s="2"/>
      <c r="J66" s="2"/>
      <c r="K66" s="2"/>
      <c r="L66" s="11"/>
      <c r="M66" s="11"/>
      <c r="N66" s="11"/>
      <c r="O66" s="11"/>
      <c r="P66" s="11"/>
      <c r="Q66" s="11"/>
      <c r="R66" s="11"/>
      <c r="S66" s="11"/>
    </row>
    <row r="67" spans="1:19" x14ac:dyDescent="0.25">
      <c r="A67" s="34" t="s">
        <v>158</v>
      </c>
      <c r="B67" s="26" t="s">
        <v>209</v>
      </c>
      <c r="C67" s="42" t="s">
        <v>113</v>
      </c>
      <c r="D67" s="6">
        <v>0.47499999999999998</v>
      </c>
      <c r="E67" s="6"/>
      <c r="F67" s="10"/>
      <c r="G67" s="10"/>
      <c r="H67" s="2"/>
      <c r="I67" s="2"/>
      <c r="J67" s="2"/>
      <c r="K67" s="2"/>
      <c r="L67" s="11"/>
      <c r="M67" s="11"/>
      <c r="N67" s="11"/>
      <c r="O67" s="11"/>
      <c r="P67" s="11"/>
      <c r="Q67" s="11"/>
      <c r="R67" s="11"/>
      <c r="S67" s="11"/>
    </row>
    <row r="68" spans="1:19" x14ac:dyDescent="0.25">
      <c r="A68" s="34" t="s">
        <v>159</v>
      </c>
      <c r="B68" s="26" t="s">
        <v>210</v>
      </c>
      <c r="C68" s="42" t="s">
        <v>113</v>
      </c>
      <c r="D68" s="6">
        <v>14.301</v>
      </c>
      <c r="E68" s="6"/>
      <c r="F68" s="10"/>
      <c r="G68" s="10"/>
      <c r="H68" s="2"/>
      <c r="I68" s="2"/>
      <c r="J68" s="2"/>
      <c r="K68" s="2"/>
      <c r="L68" s="11"/>
      <c r="M68" s="11"/>
      <c r="N68" s="11"/>
      <c r="O68" s="11"/>
      <c r="P68" s="11"/>
      <c r="Q68" s="11"/>
      <c r="R68" s="11"/>
      <c r="S68" s="11"/>
    </row>
    <row r="69" spans="1:19" x14ac:dyDescent="0.25">
      <c r="A69" s="34" t="s">
        <v>160</v>
      </c>
      <c r="B69" s="26" t="s">
        <v>118</v>
      </c>
      <c r="C69" s="32" t="s">
        <v>115</v>
      </c>
      <c r="D69" s="8">
        <f>48+127+46+192+16+142+246+113+34+234+99+162+67+324</f>
        <v>1850</v>
      </c>
      <c r="E69" s="8"/>
      <c r="F69" s="10"/>
      <c r="G69" s="10"/>
      <c r="H69" s="2"/>
      <c r="I69" s="2"/>
      <c r="J69" s="2"/>
      <c r="K69" s="2"/>
      <c r="L69" s="11"/>
      <c r="M69" s="11"/>
      <c r="N69" s="11"/>
      <c r="O69" s="11"/>
      <c r="P69" s="11"/>
      <c r="Q69" s="11"/>
      <c r="R69" s="11"/>
      <c r="S69" s="11"/>
    </row>
    <row r="70" spans="1:19" x14ac:dyDescent="0.25">
      <c r="A70" s="34" t="s">
        <v>161</v>
      </c>
      <c r="B70" s="26" t="s">
        <v>119</v>
      </c>
      <c r="C70" s="32" t="s">
        <v>115</v>
      </c>
      <c r="D70" s="8">
        <f>32+13+9+30+1+18+2+13+5+9+13+27+8+13+2</f>
        <v>195</v>
      </c>
      <c r="E70" s="8"/>
      <c r="F70" s="10"/>
      <c r="G70" s="10"/>
      <c r="H70" s="2"/>
      <c r="I70" s="2"/>
      <c r="J70" s="2"/>
      <c r="K70" s="2"/>
      <c r="L70" s="11"/>
      <c r="M70" s="11"/>
      <c r="N70" s="11"/>
      <c r="O70" s="11"/>
      <c r="P70" s="11"/>
      <c r="Q70" s="11"/>
      <c r="R70" s="11"/>
      <c r="S70" s="11"/>
    </row>
    <row r="71" spans="1:19" x14ac:dyDescent="0.25">
      <c r="A71" s="34" t="s">
        <v>162</v>
      </c>
      <c r="B71" s="26" t="s">
        <v>144</v>
      </c>
      <c r="C71" s="32" t="s">
        <v>124</v>
      </c>
      <c r="D71" s="8">
        <v>1</v>
      </c>
      <c r="E71" s="8"/>
      <c r="F71" s="10"/>
      <c r="G71" s="10"/>
      <c r="H71" s="2"/>
      <c r="I71" s="2"/>
      <c r="J71" s="2"/>
      <c r="K71" s="2"/>
      <c r="L71" s="11"/>
      <c r="M71" s="11"/>
      <c r="N71" s="11"/>
      <c r="O71" s="11"/>
      <c r="P71" s="11"/>
      <c r="Q71" s="11"/>
      <c r="R71" s="11"/>
      <c r="S71" s="11"/>
    </row>
    <row r="72" spans="1:19" x14ac:dyDescent="0.25">
      <c r="A72" s="34" t="s">
        <v>163</v>
      </c>
      <c r="B72" s="26" t="s">
        <v>148</v>
      </c>
      <c r="C72" s="32" t="s">
        <v>124</v>
      </c>
      <c r="D72" s="8">
        <v>1</v>
      </c>
      <c r="E72" s="8"/>
      <c r="F72" s="10"/>
      <c r="G72" s="10"/>
      <c r="H72" s="2"/>
      <c r="I72" s="2"/>
      <c r="J72" s="2"/>
      <c r="K72" s="2"/>
      <c r="L72" s="11"/>
      <c r="M72" s="11"/>
      <c r="N72" s="11"/>
      <c r="O72" s="11"/>
      <c r="P72" s="11"/>
      <c r="Q72" s="11"/>
      <c r="R72" s="11"/>
      <c r="S72" s="11"/>
    </row>
    <row r="73" spans="1:19" x14ac:dyDescent="0.25">
      <c r="A73" s="34" t="s">
        <v>164</v>
      </c>
      <c r="B73" s="26" t="s">
        <v>142</v>
      </c>
      <c r="C73" s="32" t="s">
        <v>124</v>
      </c>
      <c r="D73" s="8">
        <f>1+1</f>
        <v>2</v>
      </c>
      <c r="E73" s="8"/>
      <c r="F73" s="10"/>
      <c r="G73" s="10"/>
      <c r="H73" s="2"/>
      <c r="I73" s="2"/>
      <c r="J73" s="2"/>
      <c r="K73" s="2"/>
      <c r="L73" s="11"/>
      <c r="M73" s="11"/>
      <c r="N73" s="11"/>
      <c r="O73" s="11"/>
      <c r="P73" s="11"/>
      <c r="Q73" s="11"/>
      <c r="R73" s="11"/>
      <c r="S73" s="11"/>
    </row>
    <row r="74" spans="1:19" x14ac:dyDescent="0.25">
      <c r="A74" s="34" t="s">
        <v>220</v>
      </c>
      <c r="B74" s="26" t="s">
        <v>143</v>
      </c>
      <c r="C74" s="32" t="s">
        <v>124</v>
      </c>
      <c r="D74" s="8">
        <v>1</v>
      </c>
      <c r="E74" s="8"/>
      <c r="F74" s="10"/>
      <c r="G74" s="10"/>
      <c r="H74" s="2"/>
      <c r="I74" s="2"/>
      <c r="J74" s="2"/>
      <c r="K74" s="2"/>
      <c r="L74" s="11"/>
      <c r="M74" s="11"/>
      <c r="N74" s="11"/>
      <c r="O74" s="11"/>
      <c r="P74" s="11"/>
      <c r="Q74" s="11"/>
      <c r="R74" s="11"/>
      <c r="S74" s="11"/>
    </row>
    <row r="75" spans="1:19" x14ac:dyDescent="0.25">
      <c r="A75" s="34" t="s">
        <v>221</v>
      </c>
      <c r="B75" s="26" t="s">
        <v>147</v>
      </c>
      <c r="C75" s="32" t="s">
        <v>124</v>
      </c>
      <c r="D75" s="8">
        <v>1</v>
      </c>
      <c r="E75" s="8"/>
      <c r="F75" s="10"/>
      <c r="G75" s="10"/>
      <c r="H75" s="2"/>
      <c r="I75" s="2"/>
      <c r="J75" s="2"/>
      <c r="K75" s="2"/>
      <c r="L75" s="11"/>
      <c r="M75" s="11"/>
      <c r="N75" s="11"/>
      <c r="O75" s="11"/>
      <c r="P75" s="11"/>
      <c r="Q75" s="11"/>
      <c r="R75" s="11"/>
      <c r="S75" s="11"/>
    </row>
    <row r="76" spans="1:19" x14ac:dyDescent="0.25">
      <c r="A76" s="34" t="s">
        <v>222</v>
      </c>
      <c r="B76" s="26" t="s">
        <v>146</v>
      </c>
      <c r="C76" s="32" t="s">
        <v>124</v>
      </c>
      <c r="D76" s="8">
        <f>2+1</f>
        <v>3</v>
      </c>
      <c r="E76" s="8"/>
      <c r="F76" s="10"/>
      <c r="G76" s="10"/>
      <c r="H76" s="2"/>
      <c r="I76" s="2"/>
      <c r="J76" s="2"/>
      <c r="K76" s="2"/>
      <c r="L76" s="11"/>
      <c r="M76" s="11"/>
      <c r="N76" s="11"/>
      <c r="O76" s="11"/>
      <c r="P76" s="11"/>
      <c r="Q76" s="11"/>
      <c r="R76" s="11"/>
      <c r="S76" s="11"/>
    </row>
    <row r="77" spans="1:19" x14ac:dyDescent="0.25">
      <c r="A77" s="34" t="s">
        <v>223</v>
      </c>
      <c r="B77" s="26" t="s">
        <v>145</v>
      </c>
      <c r="C77" s="32" t="s">
        <v>124</v>
      </c>
      <c r="D77" s="8">
        <v>1</v>
      </c>
      <c r="E77" s="8"/>
      <c r="F77" s="10"/>
      <c r="G77" s="10"/>
      <c r="H77" s="2"/>
      <c r="I77" s="2"/>
      <c r="J77" s="2"/>
      <c r="K77" s="2"/>
      <c r="L77" s="11"/>
      <c r="M77" s="11"/>
      <c r="N77" s="11"/>
      <c r="O77" s="11"/>
      <c r="P77" s="11"/>
      <c r="Q77" s="11"/>
      <c r="R77" s="11"/>
      <c r="S77" s="11"/>
    </row>
    <row r="78" spans="1:19" ht="65.25" customHeight="1" x14ac:dyDescent="0.25">
      <c r="A78" s="44">
        <v>18</v>
      </c>
      <c r="B78" s="40" t="s">
        <v>21</v>
      </c>
      <c r="C78" s="46" t="s">
        <v>113</v>
      </c>
      <c r="D78" s="8">
        <v>50</v>
      </c>
      <c r="E78" s="6"/>
      <c r="F78" s="10">
        <f>H78+L78+P78</f>
        <v>351339.29343000002</v>
      </c>
      <c r="G78" s="10">
        <f>I78+M78+Q78</f>
        <v>346522.15343000001</v>
      </c>
      <c r="H78" s="2">
        <v>351339.29343000002</v>
      </c>
      <c r="I78" s="2">
        <v>346522.15343000001</v>
      </c>
      <c r="J78" s="2"/>
      <c r="K78" s="2"/>
      <c r="L78" s="11"/>
      <c r="M78" s="11"/>
      <c r="N78" s="11"/>
      <c r="O78" s="11"/>
      <c r="P78" s="11"/>
      <c r="Q78" s="11"/>
      <c r="R78" s="11"/>
      <c r="S78" s="11"/>
    </row>
    <row r="79" spans="1:19" x14ac:dyDescent="0.25">
      <c r="A79" s="9" t="s">
        <v>55</v>
      </c>
      <c r="B79" s="29" t="s">
        <v>195</v>
      </c>
      <c r="C79" s="32" t="s">
        <v>124</v>
      </c>
      <c r="D79" s="6">
        <v>1</v>
      </c>
      <c r="E79" s="6"/>
      <c r="F79" s="10"/>
      <c r="G79" s="10"/>
      <c r="H79" s="2"/>
      <c r="I79" s="2"/>
      <c r="J79" s="2"/>
      <c r="K79" s="2"/>
      <c r="L79" s="11"/>
      <c r="M79" s="11"/>
      <c r="N79" s="11"/>
      <c r="O79" s="11"/>
      <c r="P79" s="11"/>
      <c r="Q79" s="11"/>
      <c r="R79" s="11"/>
      <c r="S79" s="11"/>
    </row>
    <row r="80" spans="1:19" x14ac:dyDescent="0.25">
      <c r="A80" s="9" t="s">
        <v>56</v>
      </c>
      <c r="B80" s="29" t="s">
        <v>192</v>
      </c>
      <c r="C80" s="32" t="s">
        <v>113</v>
      </c>
      <c r="D80" s="6">
        <f>5.913+8.403</f>
        <v>14.316000000000001</v>
      </c>
      <c r="E80" s="6"/>
      <c r="F80" s="10"/>
      <c r="G80" s="10"/>
      <c r="H80" s="2"/>
      <c r="I80" s="2"/>
      <c r="J80" s="2"/>
      <c r="K80" s="2"/>
      <c r="L80" s="11"/>
      <c r="M80" s="11"/>
      <c r="N80" s="11"/>
      <c r="O80" s="11"/>
      <c r="P80" s="11"/>
      <c r="Q80" s="11"/>
      <c r="R80" s="11"/>
      <c r="S80" s="11"/>
    </row>
    <row r="81" spans="1:19" x14ac:dyDescent="0.25">
      <c r="A81" s="9" t="s">
        <v>57</v>
      </c>
      <c r="B81" s="29" t="s">
        <v>194</v>
      </c>
      <c r="C81" s="32" t="s">
        <v>113</v>
      </c>
      <c r="D81" s="6">
        <v>10.254</v>
      </c>
      <c r="E81" s="6"/>
      <c r="F81" s="10"/>
      <c r="G81" s="10"/>
      <c r="H81" s="2"/>
      <c r="I81" s="2"/>
      <c r="J81" s="2"/>
      <c r="K81" s="2"/>
      <c r="L81" s="11"/>
      <c r="M81" s="11"/>
      <c r="N81" s="11"/>
      <c r="O81" s="11"/>
      <c r="P81" s="11"/>
      <c r="Q81" s="11"/>
      <c r="R81" s="11"/>
      <c r="S81" s="11"/>
    </row>
    <row r="82" spans="1:19" x14ac:dyDescent="0.25">
      <c r="A82" s="9" t="s">
        <v>196</v>
      </c>
      <c r="B82" s="29" t="s">
        <v>193</v>
      </c>
      <c r="C82" s="32" t="s">
        <v>113</v>
      </c>
      <c r="D82" s="6">
        <f>8.838+4.809+11.745</f>
        <v>25.391999999999996</v>
      </c>
      <c r="E82" s="6"/>
      <c r="F82" s="10"/>
      <c r="G82" s="10"/>
      <c r="H82" s="2"/>
      <c r="I82" s="2"/>
      <c r="J82" s="2"/>
      <c r="K82" s="2"/>
      <c r="L82" s="11"/>
      <c r="M82" s="11"/>
      <c r="N82" s="11"/>
      <c r="O82" s="11"/>
      <c r="P82" s="11"/>
      <c r="Q82" s="11"/>
      <c r="R82" s="11"/>
      <c r="S82" s="11"/>
    </row>
    <row r="83" spans="1:19" ht="83.25" customHeight="1" x14ac:dyDescent="0.25">
      <c r="A83" s="44">
        <v>19</v>
      </c>
      <c r="B83" s="39" t="s">
        <v>22</v>
      </c>
      <c r="C83" s="46" t="s">
        <v>113</v>
      </c>
      <c r="D83" s="6">
        <v>71.5</v>
      </c>
      <c r="E83" s="6"/>
      <c r="F83" s="10">
        <f>H83+L83+P83</f>
        <v>11507.69432571427</v>
      </c>
      <c r="G83" s="10">
        <f>I83+M83+Q83</f>
        <v>4612.7776800000001</v>
      </c>
      <c r="H83" s="2">
        <v>11507.69432571427</v>
      </c>
      <c r="I83" s="2">
        <v>4612.7776800000001</v>
      </c>
      <c r="J83" s="2"/>
      <c r="K83" s="2"/>
      <c r="L83" s="11"/>
      <c r="M83" s="11"/>
      <c r="N83" s="11"/>
      <c r="O83" s="11"/>
      <c r="P83" s="11"/>
      <c r="Q83" s="11"/>
      <c r="R83" s="11"/>
      <c r="S83" s="11"/>
    </row>
    <row r="84" spans="1:19" x14ac:dyDescent="0.25">
      <c r="A84" s="9" t="s">
        <v>58</v>
      </c>
      <c r="B84" s="28" t="s">
        <v>205</v>
      </c>
      <c r="C84" s="42" t="s">
        <v>113</v>
      </c>
      <c r="D84" s="13">
        <f>0.559+1.257+0.51+1.99</f>
        <v>4.3159999999999998</v>
      </c>
      <c r="E84" s="13"/>
      <c r="F84" s="10"/>
      <c r="G84" s="10"/>
      <c r="H84" s="2"/>
      <c r="I84" s="2"/>
      <c r="J84" s="2"/>
      <c r="K84" s="2"/>
      <c r="L84" s="11"/>
      <c r="M84" s="11"/>
      <c r="N84" s="11"/>
      <c r="O84" s="11"/>
      <c r="P84" s="11"/>
      <c r="Q84" s="11"/>
      <c r="R84" s="11"/>
      <c r="S84" s="11"/>
    </row>
    <row r="85" spans="1:19" x14ac:dyDescent="0.25">
      <c r="A85" s="9" t="s">
        <v>59</v>
      </c>
      <c r="B85" s="28" t="s">
        <v>206</v>
      </c>
      <c r="C85" s="42" t="s">
        <v>113</v>
      </c>
      <c r="D85" s="13">
        <f>0.48+0.527+0.418+0.35+0.4+1.32+1.105+2.95+2.12+0.42+0.215+1.79+3.95+0.8</f>
        <v>16.844999999999999</v>
      </c>
      <c r="E85" s="13"/>
      <c r="F85" s="10"/>
      <c r="G85" s="10"/>
      <c r="H85" s="2"/>
      <c r="I85" s="2"/>
      <c r="J85" s="2"/>
      <c r="K85" s="2"/>
      <c r="L85" s="11"/>
      <c r="M85" s="11"/>
      <c r="N85" s="11"/>
      <c r="O85" s="11"/>
      <c r="P85" s="11"/>
      <c r="Q85" s="11"/>
      <c r="R85" s="11"/>
      <c r="S85" s="11"/>
    </row>
    <row r="86" spans="1:19" x14ac:dyDescent="0.25">
      <c r="A86" s="9" t="s">
        <v>60</v>
      </c>
      <c r="B86" s="28" t="s">
        <v>215</v>
      </c>
      <c r="C86" s="42" t="s">
        <v>113</v>
      </c>
      <c r="D86" s="13">
        <v>4.5830000000000002</v>
      </c>
      <c r="E86" s="13"/>
      <c r="F86" s="10"/>
      <c r="G86" s="10"/>
      <c r="H86" s="2"/>
      <c r="I86" s="2"/>
      <c r="J86" s="2"/>
      <c r="K86" s="2"/>
      <c r="L86" s="11"/>
      <c r="M86" s="11"/>
      <c r="N86" s="11"/>
      <c r="O86" s="11"/>
      <c r="P86" s="11"/>
      <c r="Q86" s="11"/>
      <c r="R86" s="11"/>
      <c r="S86" s="11"/>
    </row>
    <row r="87" spans="1:19" x14ac:dyDescent="0.25">
      <c r="A87" s="9" t="s">
        <v>165</v>
      </c>
      <c r="B87" s="28" t="s">
        <v>209</v>
      </c>
      <c r="C87" s="42" t="s">
        <v>113</v>
      </c>
      <c r="D87" s="13">
        <v>3.0880000000000001</v>
      </c>
      <c r="E87" s="13"/>
      <c r="F87" s="10"/>
      <c r="G87" s="10"/>
      <c r="H87" s="2"/>
      <c r="I87" s="2"/>
      <c r="J87" s="2"/>
      <c r="K87" s="2"/>
      <c r="L87" s="11"/>
      <c r="M87" s="11"/>
      <c r="N87" s="11"/>
      <c r="O87" s="11"/>
      <c r="P87" s="11"/>
      <c r="Q87" s="11"/>
      <c r="R87" s="11"/>
      <c r="S87" s="11"/>
    </row>
    <row r="88" spans="1:19" x14ac:dyDescent="0.25">
      <c r="A88" s="9" t="s">
        <v>166</v>
      </c>
      <c r="B88" s="28" t="s">
        <v>224</v>
      </c>
      <c r="C88" s="42" t="s">
        <v>113</v>
      </c>
      <c r="D88" s="7">
        <v>42.63</v>
      </c>
      <c r="E88" s="7"/>
      <c r="F88" s="10"/>
      <c r="G88" s="10"/>
      <c r="H88" s="2"/>
      <c r="I88" s="2"/>
      <c r="J88" s="2"/>
      <c r="K88" s="2"/>
      <c r="L88" s="11"/>
      <c r="M88" s="11"/>
      <c r="N88" s="11"/>
      <c r="O88" s="11"/>
      <c r="P88" s="11"/>
      <c r="Q88" s="11"/>
      <c r="R88" s="11"/>
      <c r="S88" s="11"/>
    </row>
    <row r="89" spans="1:19" x14ac:dyDescent="0.25">
      <c r="A89" s="9" t="s">
        <v>167</v>
      </c>
      <c r="B89" s="30" t="s">
        <v>118</v>
      </c>
      <c r="C89" s="32" t="s">
        <v>115</v>
      </c>
      <c r="D89" s="8">
        <f>160+48+64+12+107+29+61+81+106+188+98+29+28+141+194+135</f>
        <v>1481</v>
      </c>
      <c r="E89" s="8"/>
      <c r="F89" s="10"/>
      <c r="G89" s="10"/>
      <c r="H89" s="2"/>
      <c r="I89" s="2"/>
      <c r="J89" s="2"/>
      <c r="K89" s="2"/>
      <c r="L89" s="11"/>
      <c r="M89" s="11"/>
      <c r="N89" s="11"/>
      <c r="O89" s="11"/>
      <c r="P89" s="11"/>
      <c r="Q89" s="11"/>
      <c r="R89" s="11"/>
      <c r="S89" s="11"/>
    </row>
    <row r="90" spans="1:19" x14ac:dyDescent="0.25">
      <c r="A90" s="9" t="s">
        <v>171</v>
      </c>
      <c r="B90" s="30" t="s">
        <v>119</v>
      </c>
      <c r="C90" s="32" t="s">
        <v>115</v>
      </c>
      <c r="D90" s="8">
        <f>12+5+2+7+3+5+1+7+11+11+6+2+3+7+1</f>
        <v>83</v>
      </c>
      <c r="E90" s="8"/>
      <c r="F90" s="10"/>
      <c r="G90" s="10"/>
      <c r="H90" s="2"/>
      <c r="I90" s="2"/>
      <c r="J90" s="2"/>
      <c r="K90" s="2"/>
      <c r="L90" s="11"/>
      <c r="M90" s="11"/>
      <c r="N90" s="11"/>
      <c r="O90" s="11"/>
      <c r="P90" s="11"/>
      <c r="Q90" s="11"/>
      <c r="R90" s="11"/>
      <c r="S90" s="11"/>
    </row>
    <row r="91" spans="1:19" x14ac:dyDescent="0.25">
      <c r="A91" s="9" t="s">
        <v>174</v>
      </c>
      <c r="B91" s="30" t="s">
        <v>173</v>
      </c>
      <c r="C91" s="32" t="s">
        <v>124</v>
      </c>
      <c r="D91" s="8">
        <v>1</v>
      </c>
      <c r="E91" s="8"/>
      <c r="F91" s="10"/>
      <c r="G91" s="10"/>
      <c r="H91" s="2"/>
      <c r="I91" s="2"/>
      <c r="J91" s="2"/>
      <c r="K91" s="2"/>
      <c r="L91" s="11"/>
      <c r="M91" s="11"/>
      <c r="N91" s="11"/>
      <c r="O91" s="11"/>
      <c r="P91" s="11"/>
      <c r="Q91" s="11"/>
      <c r="R91" s="11"/>
      <c r="S91" s="11"/>
    </row>
    <row r="92" spans="1:19" x14ac:dyDescent="0.25">
      <c r="A92" s="9" t="s">
        <v>225</v>
      </c>
      <c r="B92" s="30" t="s">
        <v>168</v>
      </c>
      <c r="C92" s="32" t="s">
        <v>124</v>
      </c>
      <c r="D92" s="8">
        <v>3</v>
      </c>
      <c r="E92" s="8"/>
      <c r="F92" s="10"/>
      <c r="G92" s="10"/>
      <c r="H92" s="2"/>
      <c r="I92" s="2"/>
      <c r="J92" s="2"/>
      <c r="K92" s="2"/>
      <c r="L92" s="11"/>
      <c r="M92" s="11"/>
      <c r="N92" s="11"/>
      <c r="O92" s="11"/>
      <c r="P92" s="11"/>
      <c r="Q92" s="11"/>
      <c r="R92" s="11"/>
      <c r="S92" s="11"/>
    </row>
    <row r="93" spans="1:19" x14ac:dyDescent="0.25">
      <c r="A93" s="9" t="s">
        <v>226</v>
      </c>
      <c r="B93" s="30" t="s">
        <v>169</v>
      </c>
      <c r="C93" s="32" t="s">
        <v>124</v>
      </c>
      <c r="D93" s="8">
        <v>5</v>
      </c>
      <c r="E93" s="8"/>
      <c r="F93" s="10"/>
      <c r="G93" s="10"/>
      <c r="H93" s="2"/>
      <c r="I93" s="2"/>
      <c r="J93" s="2"/>
      <c r="K93" s="2"/>
      <c r="L93" s="11"/>
      <c r="M93" s="11"/>
      <c r="N93" s="11"/>
      <c r="O93" s="11"/>
      <c r="P93" s="11"/>
      <c r="Q93" s="11"/>
      <c r="R93" s="11"/>
      <c r="S93" s="11"/>
    </row>
    <row r="94" spans="1:19" x14ac:dyDescent="0.25">
      <c r="A94" s="9" t="s">
        <v>227</v>
      </c>
      <c r="B94" s="30" t="s">
        <v>170</v>
      </c>
      <c r="C94" s="32" t="s">
        <v>124</v>
      </c>
      <c r="D94" s="8">
        <v>1</v>
      </c>
      <c r="E94" s="8"/>
      <c r="F94" s="10"/>
      <c r="G94" s="10"/>
      <c r="H94" s="2"/>
      <c r="I94" s="2"/>
      <c r="J94" s="2"/>
      <c r="K94" s="2"/>
      <c r="L94" s="11"/>
      <c r="M94" s="11"/>
      <c r="N94" s="11"/>
      <c r="O94" s="11"/>
      <c r="P94" s="11"/>
      <c r="Q94" s="11"/>
      <c r="R94" s="11"/>
      <c r="S94" s="11"/>
    </row>
    <row r="95" spans="1:19" x14ac:dyDescent="0.25">
      <c r="A95" s="9" t="s">
        <v>228</v>
      </c>
      <c r="B95" s="30" t="s">
        <v>172</v>
      </c>
      <c r="C95" s="32" t="s">
        <v>124</v>
      </c>
      <c r="D95" s="8">
        <v>4</v>
      </c>
      <c r="E95" s="8"/>
      <c r="F95" s="10"/>
      <c r="G95" s="10"/>
      <c r="H95" s="2"/>
      <c r="I95" s="2"/>
      <c r="J95" s="2"/>
      <c r="K95" s="2"/>
      <c r="L95" s="11"/>
      <c r="M95" s="11"/>
      <c r="N95" s="11"/>
      <c r="O95" s="11"/>
      <c r="P95" s="11"/>
      <c r="Q95" s="11"/>
      <c r="R95" s="11"/>
      <c r="S95" s="11"/>
    </row>
    <row r="96" spans="1:19" ht="100.5" customHeight="1" x14ac:dyDescent="0.25">
      <c r="A96" s="44">
        <v>20</v>
      </c>
      <c r="B96" s="37" t="s">
        <v>254</v>
      </c>
      <c r="C96" s="46" t="s">
        <v>113</v>
      </c>
      <c r="D96" s="6">
        <v>44.7</v>
      </c>
      <c r="E96" s="6"/>
      <c r="F96" s="10">
        <f t="shared" ref="F96" si="5">H96+L96+P96</f>
        <v>2257532.0667424919</v>
      </c>
      <c r="G96" s="10">
        <f>I96+M96+Q96</f>
        <v>2207018.6258199997</v>
      </c>
      <c r="H96" s="2">
        <v>1269155.0667424917</v>
      </c>
      <c r="I96" s="2">
        <f>668444.82143+400202.71964+149994.08475</f>
        <v>1218641.62582</v>
      </c>
      <c r="J96" s="2"/>
      <c r="K96" s="2"/>
      <c r="L96" s="11">
        <v>988377</v>
      </c>
      <c r="M96" s="11">
        <v>988377</v>
      </c>
      <c r="N96" s="11"/>
      <c r="O96" s="11"/>
      <c r="P96" s="11"/>
      <c r="Q96" s="11"/>
      <c r="R96" s="11"/>
      <c r="S96" s="11"/>
    </row>
    <row r="97" spans="1:19" x14ac:dyDescent="0.25">
      <c r="A97" s="9" t="s">
        <v>38</v>
      </c>
      <c r="B97" s="26" t="s">
        <v>112</v>
      </c>
      <c r="C97" s="32" t="s">
        <v>113</v>
      </c>
      <c r="D97" s="6">
        <v>30.413</v>
      </c>
      <c r="E97" s="6"/>
      <c r="F97" s="10"/>
      <c r="G97" s="10"/>
      <c r="H97" s="2"/>
      <c r="I97" s="2"/>
      <c r="J97" s="2"/>
      <c r="K97" s="2"/>
      <c r="L97" s="11"/>
      <c r="M97" s="11"/>
      <c r="N97" s="11"/>
      <c r="O97" s="11"/>
      <c r="P97" s="11"/>
      <c r="Q97" s="11"/>
      <c r="R97" s="11"/>
      <c r="S97" s="11"/>
    </row>
    <row r="98" spans="1:19" x14ac:dyDescent="0.25">
      <c r="A98" s="9" t="s">
        <v>96</v>
      </c>
      <c r="B98" s="26" t="s">
        <v>132</v>
      </c>
      <c r="C98" s="32" t="s">
        <v>113</v>
      </c>
      <c r="D98" s="6">
        <v>14.301</v>
      </c>
      <c r="E98" s="6"/>
      <c r="F98" s="10"/>
      <c r="G98" s="10"/>
      <c r="H98" s="2"/>
      <c r="I98" s="2"/>
      <c r="J98" s="2"/>
      <c r="K98" s="2"/>
      <c r="L98" s="11"/>
      <c r="M98" s="11"/>
      <c r="N98" s="11"/>
      <c r="O98" s="11"/>
      <c r="P98" s="11"/>
      <c r="Q98" s="11"/>
      <c r="R98" s="11"/>
      <c r="S98" s="11"/>
    </row>
    <row r="99" spans="1:19" x14ac:dyDescent="0.25">
      <c r="A99" s="9" t="s">
        <v>97</v>
      </c>
      <c r="B99" s="26" t="s">
        <v>118</v>
      </c>
      <c r="C99" s="32" t="s">
        <v>115</v>
      </c>
      <c r="D99" s="8">
        <f>48+127+46+192+16+142+246+113+34+234+99+162+67+324</f>
        <v>1850</v>
      </c>
      <c r="E99" s="8"/>
      <c r="F99" s="10"/>
      <c r="G99" s="10"/>
      <c r="H99" s="2"/>
      <c r="I99" s="2"/>
      <c r="J99" s="2"/>
      <c r="K99" s="2"/>
      <c r="L99" s="11"/>
      <c r="M99" s="11"/>
      <c r="N99" s="11"/>
      <c r="O99" s="11"/>
      <c r="P99" s="11"/>
      <c r="Q99" s="11"/>
      <c r="R99" s="11"/>
      <c r="S99" s="11"/>
    </row>
    <row r="100" spans="1:19" x14ac:dyDescent="0.25">
      <c r="A100" s="9" t="s">
        <v>133</v>
      </c>
      <c r="B100" s="26" t="s">
        <v>119</v>
      </c>
      <c r="C100" s="32" t="s">
        <v>115</v>
      </c>
      <c r="D100" s="8">
        <f>32+13+9+30+1+18+2+13+5+9+13+27+8+13+2</f>
        <v>195</v>
      </c>
      <c r="E100" s="8"/>
      <c r="F100" s="10"/>
      <c r="G100" s="10"/>
      <c r="H100" s="2"/>
      <c r="I100" s="2"/>
      <c r="J100" s="2"/>
      <c r="K100" s="2"/>
      <c r="L100" s="11"/>
      <c r="M100" s="11"/>
      <c r="N100" s="11"/>
      <c r="O100" s="11"/>
      <c r="P100" s="11"/>
      <c r="Q100" s="11"/>
      <c r="R100" s="11"/>
      <c r="S100" s="11"/>
    </row>
    <row r="101" spans="1:19" x14ac:dyDescent="0.25">
      <c r="A101" s="9" t="s">
        <v>138</v>
      </c>
      <c r="B101" s="26" t="s">
        <v>144</v>
      </c>
      <c r="C101" s="32" t="s">
        <v>124</v>
      </c>
      <c r="D101" s="8">
        <v>1</v>
      </c>
      <c r="E101" s="8"/>
      <c r="F101" s="10"/>
      <c r="G101" s="10"/>
      <c r="H101" s="2"/>
      <c r="I101" s="2"/>
      <c r="J101" s="2"/>
      <c r="K101" s="2"/>
      <c r="L101" s="11"/>
      <c r="M101" s="11"/>
      <c r="N101" s="11"/>
      <c r="O101" s="11"/>
      <c r="P101" s="11"/>
      <c r="Q101" s="11"/>
      <c r="R101" s="11"/>
      <c r="S101" s="11"/>
    </row>
    <row r="102" spans="1:19" x14ac:dyDescent="0.25">
      <c r="A102" s="9" t="s">
        <v>139</v>
      </c>
      <c r="B102" s="26" t="s">
        <v>148</v>
      </c>
      <c r="C102" s="32" t="s">
        <v>124</v>
      </c>
      <c r="D102" s="8">
        <v>1</v>
      </c>
      <c r="E102" s="8"/>
      <c r="F102" s="10"/>
      <c r="G102" s="10"/>
      <c r="H102" s="2"/>
      <c r="I102" s="2"/>
      <c r="J102" s="2"/>
      <c r="K102" s="2"/>
      <c r="L102" s="11"/>
      <c r="M102" s="11"/>
      <c r="N102" s="11"/>
      <c r="O102" s="11"/>
      <c r="P102" s="11"/>
      <c r="Q102" s="11"/>
      <c r="R102" s="11"/>
      <c r="S102" s="11"/>
    </row>
    <row r="103" spans="1:19" x14ac:dyDescent="0.25">
      <c r="A103" s="9" t="s">
        <v>140</v>
      </c>
      <c r="B103" s="26" t="s">
        <v>142</v>
      </c>
      <c r="C103" s="32" t="s">
        <v>124</v>
      </c>
      <c r="D103" s="8">
        <f>1+1</f>
        <v>2</v>
      </c>
      <c r="E103" s="8"/>
      <c r="F103" s="10"/>
      <c r="G103" s="10"/>
      <c r="H103" s="2"/>
      <c r="I103" s="2"/>
      <c r="J103" s="2"/>
      <c r="K103" s="2"/>
      <c r="L103" s="11"/>
      <c r="M103" s="11"/>
      <c r="N103" s="11"/>
      <c r="O103" s="11"/>
      <c r="P103" s="11"/>
      <c r="Q103" s="11"/>
      <c r="R103" s="11"/>
      <c r="S103" s="11"/>
    </row>
    <row r="104" spans="1:19" x14ac:dyDescent="0.25">
      <c r="A104" s="9" t="s">
        <v>141</v>
      </c>
      <c r="B104" s="26" t="s">
        <v>143</v>
      </c>
      <c r="C104" s="32" t="s">
        <v>124</v>
      </c>
      <c r="D104" s="8">
        <v>1</v>
      </c>
      <c r="E104" s="8"/>
      <c r="F104" s="10"/>
      <c r="G104" s="10"/>
      <c r="H104" s="2"/>
      <c r="I104" s="2"/>
      <c r="J104" s="2"/>
      <c r="K104" s="2"/>
      <c r="L104" s="11"/>
      <c r="M104" s="11"/>
      <c r="N104" s="11"/>
      <c r="O104" s="11"/>
      <c r="P104" s="11"/>
      <c r="Q104" s="11"/>
      <c r="R104" s="11"/>
      <c r="S104" s="11"/>
    </row>
    <row r="105" spans="1:19" x14ac:dyDescent="0.25">
      <c r="A105" s="9" t="s">
        <v>149</v>
      </c>
      <c r="B105" s="26" t="s">
        <v>147</v>
      </c>
      <c r="C105" s="32" t="s">
        <v>124</v>
      </c>
      <c r="D105" s="8">
        <v>1</v>
      </c>
      <c r="E105" s="8"/>
      <c r="F105" s="10"/>
      <c r="G105" s="10"/>
      <c r="H105" s="2"/>
      <c r="I105" s="2"/>
      <c r="J105" s="2"/>
      <c r="K105" s="2"/>
      <c r="L105" s="11"/>
      <c r="M105" s="11"/>
      <c r="N105" s="11"/>
      <c r="O105" s="11"/>
      <c r="P105" s="11"/>
      <c r="Q105" s="11"/>
      <c r="R105" s="11"/>
      <c r="S105" s="11"/>
    </row>
    <row r="106" spans="1:19" x14ac:dyDescent="0.25">
      <c r="A106" s="9" t="s">
        <v>150</v>
      </c>
      <c r="B106" s="26" t="s">
        <v>146</v>
      </c>
      <c r="C106" s="32" t="s">
        <v>124</v>
      </c>
      <c r="D106" s="8">
        <f>2+1</f>
        <v>3</v>
      </c>
      <c r="E106" s="8"/>
      <c r="F106" s="10"/>
      <c r="G106" s="10"/>
      <c r="H106" s="2"/>
      <c r="I106" s="2"/>
      <c r="J106" s="2"/>
      <c r="K106" s="2"/>
      <c r="L106" s="11"/>
      <c r="M106" s="11"/>
      <c r="N106" s="11"/>
      <c r="O106" s="11"/>
      <c r="P106" s="11"/>
      <c r="Q106" s="11"/>
      <c r="R106" s="11"/>
      <c r="S106" s="11"/>
    </row>
    <row r="107" spans="1:19" x14ac:dyDescent="0.25">
      <c r="A107" s="9" t="s">
        <v>151</v>
      </c>
      <c r="B107" s="26" t="s">
        <v>145</v>
      </c>
      <c r="C107" s="32" t="s">
        <v>124</v>
      </c>
      <c r="D107" s="8">
        <v>1</v>
      </c>
      <c r="E107" s="8"/>
      <c r="F107" s="10"/>
      <c r="G107" s="10"/>
      <c r="H107" s="2"/>
      <c r="I107" s="2"/>
      <c r="J107" s="2"/>
      <c r="K107" s="2"/>
      <c r="L107" s="11"/>
      <c r="M107" s="11"/>
      <c r="N107" s="11"/>
      <c r="O107" s="11"/>
      <c r="P107" s="11"/>
      <c r="Q107" s="11"/>
      <c r="R107" s="11"/>
      <c r="S107" s="11"/>
    </row>
    <row r="108" spans="1:19" ht="42.75" x14ac:dyDescent="0.25">
      <c r="A108" s="44">
        <v>21</v>
      </c>
      <c r="B108" s="37" t="s">
        <v>73</v>
      </c>
      <c r="C108" s="32" t="s">
        <v>111</v>
      </c>
      <c r="D108" s="8">
        <v>1</v>
      </c>
      <c r="E108" s="8"/>
      <c r="F108" s="10">
        <f t="shared" ref="F108:F112" si="6">H108+L108+P108</f>
        <v>143433.40845428567</v>
      </c>
      <c r="G108" s="10">
        <f>I108+M108+Q108</f>
        <v>141945.84588000001</v>
      </c>
      <c r="H108" s="2">
        <v>143433.40845428567</v>
      </c>
      <c r="I108" s="2">
        <v>141945.84588000001</v>
      </c>
      <c r="J108" s="2"/>
      <c r="K108" s="2"/>
      <c r="L108" s="11"/>
      <c r="M108" s="11"/>
      <c r="N108" s="11"/>
      <c r="O108" s="11"/>
      <c r="P108" s="11"/>
      <c r="Q108" s="11"/>
      <c r="R108" s="11"/>
      <c r="S108" s="11"/>
    </row>
    <row r="109" spans="1:19" ht="71.25" customHeight="1" x14ac:dyDescent="0.25">
      <c r="A109" s="44">
        <v>22</v>
      </c>
      <c r="B109" s="37" t="s">
        <v>50</v>
      </c>
      <c r="C109" s="32" t="s">
        <v>36</v>
      </c>
      <c r="D109" s="8">
        <v>1</v>
      </c>
      <c r="E109" s="8">
        <v>1</v>
      </c>
      <c r="F109" s="10">
        <f t="shared" si="6"/>
        <v>194.64185999999984</v>
      </c>
      <c r="G109" s="10">
        <f t="shared" ref="G109:G112" si="7">I109+M109+Q109</f>
        <v>194.64186000000001</v>
      </c>
      <c r="H109" s="2">
        <v>194.64185999999984</v>
      </c>
      <c r="I109" s="2">
        <v>194.64186000000001</v>
      </c>
      <c r="J109" s="2"/>
      <c r="K109" s="2"/>
      <c r="L109" s="11"/>
      <c r="M109" s="11"/>
      <c r="N109" s="11"/>
      <c r="O109" s="11"/>
      <c r="P109" s="11"/>
      <c r="Q109" s="11"/>
      <c r="R109" s="11"/>
      <c r="S109" s="11"/>
    </row>
    <row r="110" spans="1:19" ht="28.5" x14ac:dyDescent="0.25">
      <c r="A110" s="44">
        <v>23</v>
      </c>
      <c r="B110" s="37" t="s">
        <v>74</v>
      </c>
      <c r="C110" s="32" t="s">
        <v>36</v>
      </c>
      <c r="D110" s="8">
        <v>1</v>
      </c>
      <c r="E110" s="8"/>
      <c r="F110" s="10">
        <f t="shared" si="6"/>
        <v>2996.9999999999995</v>
      </c>
      <c r="G110" s="10">
        <f t="shared" si="7"/>
        <v>0</v>
      </c>
      <c r="H110" s="2">
        <v>2996.9999999999995</v>
      </c>
      <c r="I110" s="2"/>
      <c r="J110" s="2"/>
      <c r="K110" s="2"/>
      <c r="L110" s="11"/>
      <c r="M110" s="11"/>
      <c r="N110" s="11"/>
      <c r="O110" s="11"/>
      <c r="P110" s="11"/>
      <c r="Q110" s="11"/>
      <c r="R110" s="11"/>
      <c r="S110" s="11"/>
    </row>
    <row r="111" spans="1:19" ht="28.5" x14ac:dyDescent="0.25">
      <c r="A111" s="44">
        <v>24</v>
      </c>
      <c r="B111" s="37" t="s">
        <v>49</v>
      </c>
      <c r="C111" s="32" t="s">
        <v>36</v>
      </c>
      <c r="D111" s="8">
        <v>1</v>
      </c>
      <c r="E111" s="8">
        <v>1</v>
      </c>
      <c r="F111" s="10">
        <f t="shared" si="6"/>
        <v>678.68499999999995</v>
      </c>
      <c r="G111" s="10">
        <f t="shared" si="7"/>
        <v>678.68499999999995</v>
      </c>
      <c r="H111" s="2">
        <v>678.68499999999995</v>
      </c>
      <c r="I111" s="2">
        <v>678.68499999999995</v>
      </c>
      <c r="J111" s="2"/>
      <c r="K111" s="2"/>
      <c r="L111" s="11"/>
      <c r="M111" s="11"/>
      <c r="N111" s="11"/>
      <c r="O111" s="11"/>
      <c r="P111" s="11"/>
      <c r="Q111" s="11"/>
      <c r="R111" s="11"/>
      <c r="S111" s="11"/>
    </row>
    <row r="112" spans="1:19" ht="74.25" customHeight="1" x14ac:dyDescent="0.25">
      <c r="A112" s="44">
        <v>25</v>
      </c>
      <c r="B112" s="37" t="s">
        <v>23</v>
      </c>
      <c r="C112" s="46" t="s">
        <v>113</v>
      </c>
      <c r="D112" s="8">
        <v>4</v>
      </c>
      <c r="E112" s="8">
        <v>4.0389999999999997</v>
      </c>
      <c r="F112" s="10">
        <f t="shared" si="6"/>
        <v>37498.490000000005</v>
      </c>
      <c r="G112" s="10">
        <f t="shared" si="7"/>
        <v>37498.49</v>
      </c>
      <c r="H112" s="2">
        <v>37498.490000000005</v>
      </c>
      <c r="I112" s="2">
        <v>37498.49</v>
      </c>
      <c r="J112" s="2"/>
      <c r="K112" s="2"/>
      <c r="L112" s="11"/>
      <c r="M112" s="11"/>
      <c r="N112" s="11"/>
      <c r="O112" s="11"/>
      <c r="P112" s="11"/>
      <c r="Q112" s="11"/>
      <c r="R112" s="11"/>
      <c r="S112" s="11"/>
    </row>
    <row r="113" spans="1:19" x14ac:dyDescent="0.25">
      <c r="A113" s="9" t="s">
        <v>257</v>
      </c>
      <c r="B113" s="26" t="s">
        <v>112</v>
      </c>
      <c r="C113" s="32" t="s">
        <v>113</v>
      </c>
      <c r="D113" s="8">
        <v>4.0389999999999997</v>
      </c>
      <c r="E113" s="8">
        <v>4.0389999999999997</v>
      </c>
      <c r="F113" s="10"/>
      <c r="G113" s="10"/>
      <c r="H113" s="2"/>
      <c r="I113" s="2"/>
      <c r="J113" s="2"/>
      <c r="K113" s="2"/>
      <c r="L113" s="11"/>
      <c r="M113" s="11"/>
      <c r="N113" s="11"/>
      <c r="O113" s="11"/>
      <c r="P113" s="11"/>
      <c r="Q113" s="11"/>
      <c r="R113" s="11"/>
      <c r="S113" s="11"/>
    </row>
    <row r="114" spans="1:19" ht="75" x14ac:dyDescent="0.25">
      <c r="A114" s="9" t="s">
        <v>258</v>
      </c>
      <c r="B114" s="26" t="s">
        <v>121</v>
      </c>
      <c r="C114" s="32" t="s">
        <v>115</v>
      </c>
      <c r="D114" s="8">
        <v>74</v>
      </c>
      <c r="E114" s="8">
        <v>74</v>
      </c>
      <c r="F114" s="10"/>
      <c r="G114" s="10"/>
      <c r="H114" s="2"/>
      <c r="I114" s="2"/>
      <c r="J114" s="2"/>
      <c r="K114" s="2"/>
      <c r="L114" s="11"/>
      <c r="M114" s="11"/>
      <c r="N114" s="11"/>
      <c r="O114" s="11"/>
      <c r="P114" s="11"/>
      <c r="Q114" s="11"/>
      <c r="R114" s="11"/>
      <c r="S114" s="11"/>
    </row>
    <row r="115" spans="1:19" ht="60" x14ac:dyDescent="0.25">
      <c r="A115" s="9" t="s">
        <v>259</v>
      </c>
      <c r="B115" s="26" t="s">
        <v>122</v>
      </c>
      <c r="C115" s="32" t="s">
        <v>115</v>
      </c>
      <c r="D115" s="8">
        <v>242</v>
      </c>
      <c r="E115" s="8">
        <v>242</v>
      </c>
      <c r="F115" s="10"/>
      <c r="G115" s="10"/>
      <c r="H115" s="2"/>
      <c r="I115" s="2"/>
      <c r="J115" s="2"/>
      <c r="K115" s="2"/>
      <c r="L115" s="11"/>
      <c r="M115" s="11"/>
      <c r="N115" s="11"/>
      <c r="O115" s="11"/>
      <c r="P115" s="11"/>
      <c r="Q115" s="11"/>
      <c r="R115" s="11"/>
      <c r="S115" s="11"/>
    </row>
    <row r="116" spans="1:19" ht="28.5" x14ac:dyDescent="0.25">
      <c r="A116" s="44">
        <v>26</v>
      </c>
      <c r="B116" s="37" t="s">
        <v>75</v>
      </c>
      <c r="C116" s="32" t="s">
        <v>36</v>
      </c>
      <c r="D116" s="8">
        <v>1</v>
      </c>
      <c r="E116" s="8"/>
      <c r="F116" s="10">
        <f t="shared" ref="F116:F118" si="8">H116+L116+P116</f>
        <v>341598.99999338004</v>
      </c>
      <c r="G116" s="10">
        <f>I116+M116+Q116</f>
        <v>332579.62456000003</v>
      </c>
      <c r="H116" s="2">
        <v>341598.99999338004</v>
      </c>
      <c r="I116" s="2">
        <v>332579.62456000003</v>
      </c>
      <c r="J116" s="2"/>
      <c r="K116" s="2"/>
      <c r="L116" s="11"/>
      <c r="M116" s="11"/>
      <c r="N116" s="11"/>
      <c r="O116" s="11"/>
      <c r="P116" s="11"/>
      <c r="Q116" s="11"/>
      <c r="R116" s="11"/>
      <c r="S116" s="11"/>
    </row>
    <row r="117" spans="1:19" ht="28.5" x14ac:dyDescent="0.25">
      <c r="A117" s="44">
        <v>27</v>
      </c>
      <c r="B117" s="37" t="s">
        <v>76</v>
      </c>
      <c r="C117" s="32" t="s">
        <v>111</v>
      </c>
      <c r="D117" s="6">
        <v>1</v>
      </c>
      <c r="E117" s="6"/>
      <c r="F117" s="10">
        <f t="shared" si="8"/>
        <v>152390.03266799668</v>
      </c>
      <c r="G117" s="10">
        <f t="shared" ref="G117:G118" si="9">I117+M117+Q117</f>
        <v>145313.75357</v>
      </c>
      <c r="H117" s="2">
        <v>152390.03266799668</v>
      </c>
      <c r="I117" s="2">
        <v>145313.75357</v>
      </c>
      <c r="J117" s="2"/>
      <c r="K117" s="2"/>
      <c r="L117" s="11"/>
      <c r="M117" s="11"/>
      <c r="N117" s="11"/>
      <c r="O117" s="11"/>
      <c r="P117" s="11"/>
      <c r="Q117" s="11"/>
      <c r="R117" s="11"/>
      <c r="S117" s="11"/>
    </row>
    <row r="118" spans="1:19" x14ac:dyDescent="0.25">
      <c r="A118" s="44">
        <v>28</v>
      </c>
      <c r="B118" s="37" t="s">
        <v>77</v>
      </c>
      <c r="C118" s="35" t="s">
        <v>115</v>
      </c>
      <c r="D118" s="8">
        <v>650</v>
      </c>
      <c r="E118" s="6"/>
      <c r="F118" s="10">
        <f t="shared" si="8"/>
        <v>1984643.223955357</v>
      </c>
      <c r="G118" s="10">
        <f t="shared" si="9"/>
        <v>1572756.7903700001</v>
      </c>
      <c r="H118" s="2">
        <v>1984643.223955357</v>
      </c>
      <c r="I118" s="2">
        <v>1572756.7903700001</v>
      </c>
      <c r="J118" s="2"/>
      <c r="K118" s="2"/>
      <c r="L118" s="11"/>
      <c r="M118" s="11"/>
      <c r="N118" s="11"/>
      <c r="O118" s="11"/>
      <c r="P118" s="11"/>
      <c r="Q118" s="11"/>
      <c r="R118" s="11"/>
      <c r="S118" s="11"/>
    </row>
    <row r="119" spans="1:19" x14ac:dyDescent="0.25">
      <c r="A119" s="9" t="s">
        <v>61</v>
      </c>
      <c r="B119" s="26" t="s">
        <v>178</v>
      </c>
      <c r="C119" s="35" t="s">
        <v>115</v>
      </c>
      <c r="D119" s="36">
        <v>30000</v>
      </c>
      <c r="E119" s="36"/>
      <c r="F119" s="10"/>
      <c r="G119" s="10"/>
      <c r="H119" s="2"/>
      <c r="I119" s="2"/>
      <c r="J119" s="2"/>
      <c r="K119" s="2"/>
      <c r="L119" s="11"/>
      <c r="M119" s="11"/>
      <c r="N119" s="11"/>
      <c r="O119" s="11"/>
      <c r="P119" s="11"/>
      <c r="Q119" s="11"/>
      <c r="R119" s="11"/>
      <c r="S119" s="11"/>
    </row>
    <row r="120" spans="1:19" x14ac:dyDescent="0.25">
      <c r="A120" s="9" t="s">
        <v>62</v>
      </c>
      <c r="B120" s="26" t="s">
        <v>179</v>
      </c>
      <c r="C120" s="35" t="s">
        <v>115</v>
      </c>
      <c r="D120" s="36">
        <v>344</v>
      </c>
      <c r="E120" s="36"/>
      <c r="F120" s="10"/>
      <c r="G120" s="10"/>
      <c r="H120" s="2"/>
      <c r="I120" s="2"/>
      <c r="J120" s="2"/>
      <c r="K120" s="2"/>
      <c r="L120" s="11"/>
      <c r="M120" s="11"/>
      <c r="N120" s="11"/>
      <c r="O120" s="11"/>
      <c r="P120" s="11"/>
      <c r="Q120" s="11"/>
      <c r="R120" s="11"/>
      <c r="S120" s="11"/>
    </row>
    <row r="121" spans="1:19" x14ac:dyDescent="0.25">
      <c r="A121" s="9" t="s">
        <v>98</v>
      </c>
      <c r="B121" s="26" t="s">
        <v>180</v>
      </c>
      <c r="C121" s="35" t="s">
        <v>115</v>
      </c>
      <c r="D121" s="36">
        <v>153</v>
      </c>
      <c r="E121" s="36"/>
      <c r="F121" s="10"/>
      <c r="G121" s="10"/>
      <c r="H121" s="2"/>
      <c r="I121" s="2"/>
      <c r="J121" s="2"/>
      <c r="K121" s="2"/>
      <c r="L121" s="11"/>
      <c r="M121" s="11"/>
      <c r="N121" s="11"/>
      <c r="O121" s="11"/>
      <c r="P121" s="11"/>
      <c r="Q121" s="11"/>
      <c r="R121" s="11"/>
      <c r="S121" s="11"/>
    </row>
    <row r="122" spans="1:19" x14ac:dyDescent="0.25">
      <c r="A122" s="9" t="s">
        <v>182</v>
      </c>
      <c r="B122" s="26" t="s">
        <v>181</v>
      </c>
      <c r="C122" s="35" t="s">
        <v>115</v>
      </c>
      <c r="D122" s="36">
        <v>153</v>
      </c>
      <c r="E122" s="36"/>
      <c r="F122" s="10"/>
      <c r="G122" s="10"/>
      <c r="H122" s="2"/>
      <c r="I122" s="2"/>
      <c r="J122" s="2"/>
      <c r="K122" s="2"/>
      <c r="L122" s="11"/>
      <c r="M122" s="11"/>
      <c r="N122" s="11"/>
      <c r="O122" s="11"/>
      <c r="P122" s="11"/>
      <c r="Q122" s="11"/>
      <c r="R122" s="11"/>
      <c r="S122" s="11"/>
    </row>
    <row r="123" spans="1:19" ht="42.75" x14ac:dyDescent="0.25">
      <c r="A123" s="44">
        <v>29</v>
      </c>
      <c r="B123" s="37" t="s">
        <v>25</v>
      </c>
      <c r="C123" s="32" t="s">
        <v>36</v>
      </c>
      <c r="D123" s="8">
        <v>1</v>
      </c>
      <c r="E123" s="8">
        <v>1</v>
      </c>
      <c r="F123" s="10">
        <f>H123+L123+P123</f>
        <v>2270.6649900000002</v>
      </c>
      <c r="G123" s="10">
        <f>I123+M123+Q123</f>
        <v>2270.6649900000002</v>
      </c>
      <c r="H123" s="2">
        <v>2270.6649900000002</v>
      </c>
      <c r="I123" s="2">
        <v>2270.6649900000002</v>
      </c>
      <c r="J123" s="2"/>
      <c r="K123" s="2"/>
      <c r="L123" s="11"/>
      <c r="M123" s="11"/>
      <c r="N123" s="11"/>
      <c r="O123" s="11"/>
      <c r="P123" s="11"/>
      <c r="Q123" s="11"/>
      <c r="R123" s="11"/>
      <c r="S123" s="11"/>
    </row>
    <row r="124" spans="1:19" ht="28.5" x14ac:dyDescent="0.25">
      <c r="A124" s="44">
        <v>30</v>
      </c>
      <c r="B124" s="37" t="s">
        <v>78</v>
      </c>
      <c r="C124" s="32" t="s">
        <v>111</v>
      </c>
      <c r="D124" s="8">
        <v>1</v>
      </c>
      <c r="E124" s="6"/>
      <c r="F124" s="10">
        <f>H124+L124+P124</f>
        <v>19945.987386428602</v>
      </c>
      <c r="G124" s="10">
        <f>I124+M124+Q124</f>
        <v>0</v>
      </c>
      <c r="H124" s="2">
        <v>19945.987386428602</v>
      </c>
      <c r="I124" s="2"/>
      <c r="J124" s="2"/>
      <c r="K124" s="2"/>
      <c r="L124" s="11"/>
      <c r="M124" s="11"/>
      <c r="N124" s="11"/>
      <c r="O124" s="11"/>
      <c r="P124" s="11"/>
      <c r="Q124" s="11"/>
      <c r="R124" s="11"/>
      <c r="S124" s="11"/>
    </row>
    <row r="125" spans="1:19" ht="42.75" x14ac:dyDescent="0.25">
      <c r="A125" s="44">
        <v>31</v>
      </c>
      <c r="B125" s="37" t="s">
        <v>79</v>
      </c>
      <c r="C125" s="32" t="s">
        <v>36</v>
      </c>
      <c r="D125" s="8">
        <v>1</v>
      </c>
      <c r="E125" s="8"/>
      <c r="F125" s="10">
        <f>H125+L125+P125</f>
        <v>1959.9999999999998</v>
      </c>
      <c r="G125" s="10">
        <f>I125+M125+Q125</f>
        <v>0</v>
      </c>
      <c r="H125" s="2">
        <v>1959.9999999999998</v>
      </c>
      <c r="I125" s="2"/>
      <c r="J125" s="2"/>
      <c r="K125" s="2"/>
      <c r="L125" s="11"/>
      <c r="M125" s="11"/>
      <c r="N125" s="11"/>
      <c r="O125" s="11"/>
      <c r="P125" s="11"/>
      <c r="Q125" s="11"/>
      <c r="R125" s="11"/>
      <c r="S125" s="11"/>
    </row>
    <row r="126" spans="1:19" ht="42.75" x14ac:dyDescent="0.25">
      <c r="A126" s="44">
        <v>32</v>
      </c>
      <c r="B126" s="37" t="s">
        <v>80</v>
      </c>
      <c r="C126" s="8" t="s">
        <v>111</v>
      </c>
      <c r="D126" s="8">
        <v>1</v>
      </c>
      <c r="E126" s="8">
        <v>1</v>
      </c>
      <c r="F126" s="10">
        <f>H126+L126+P126</f>
        <v>1201.600005714281</v>
      </c>
      <c r="G126" s="10">
        <f>I126+M126+Q126</f>
        <v>1201.5999999999999</v>
      </c>
      <c r="H126" s="2">
        <v>1201.600005714281</v>
      </c>
      <c r="I126" s="2">
        <v>1201.5999999999999</v>
      </c>
      <c r="J126" s="2"/>
      <c r="K126" s="2"/>
      <c r="L126" s="11"/>
      <c r="M126" s="11"/>
      <c r="N126" s="11"/>
      <c r="O126" s="11"/>
      <c r="P126" s="11"/>
      <c r="Q126" s="11"/>
      <c r="R126" s="11"/>
      <c r="S126" s="11"/>
    </row>
    <row r="127" spans="1:19" ht="47.25" x14ac:dyDescent="0.25">
      <c r="A127" s="44">
        <v>33</v>
      </c>
      <c r="B127" s="39" t="s">
        <v>81</v>
      </c>
      <c r="C127" s="8" t="s">
        <v>51</v>
      </c>
      <c r="D127" s="8">
        <v>1</v>
      </c>
      <c r="E127" s="8">
        <v>1</v>
      </c>
      <c r="F127" s="10">
        <f>H127+L127+P127</f>
        <v>462.70804000000044</v>
      </c>
      <c r="G127" s="10">
        <f>I127+M127+Q127</f>
        <v>462.70803999999998</v>
      </c>
      <c r="H127" s="2">
        <v>462.70804000000044</v>
      </c>
      <c r="I127" s="2">
        <v>462.70803999999998</v>
      </c>
      <c r="J127" s="2"/>
      <c r="K127" s="2"/>
      <c r="L127" s="11"/>
      <c r="M127" s="11"/>
      <c r="N127" s="11"/>
      <c r="O127" s="11"/>
      <c r="P127" s="11"/>
      <c r="Q127" s="11"/>
      <c r="R127" s="11"/>
      <c r="S127" s="11"/>
    </row>
    <row r="128" spans="1:19" ht="31.5" x14ac:dyDescent="0.25">
      <c r="A128" s="44">
        <v>34</v>
      </c>
      <c r="B128" s="39" t="s">
        <v>82</v>
      </c>
      <c r="C128" s="8" t="s">
        <v>36</v>
      </c>
      <c r="D128" s="8">
        <v>1</v>
      </c>
      <c r="E128" s="8"/>
      <c r="F128" s="10">
        <f>H128+L128+P128</f>
        <v>1700</v>
      </c>
      <c r="G128" s="10">
        <f>I128+M128+Q128</f>
        <v>0</v>
      </c>
      <c r="H128" s="2">
        <v>1700</v>
      </c>
      <c r="I128" s="2"/>
      <c r="J128" s="2"/>
      <c r="K128" s="2"/>
      <c r="L128" s="11"/>
      <c r="M128" s="11"/>
      <c r="N128" s="11"/>
      <c r="O128" s="11"/>
      <c r="P128" s="11"/>
      <c r="Q128" s="11"/>
      <c r="R128" s="11"/>
      <c r="S128" s="11"/>
    </row>
    <row r="129" spans="1:19" ht="63" x14ac:dyDescent="0.25">
      <c r="A129" s="44">
        <v>35</v>
      </c>
      <c r="B129" s="39" t="s">
        <v>26</v>
      </c>
      <c r="C129" s="8" t="s">
        <v>36</v>
      </c>
      <c r="D129" s="8">
        <v>1</v>
      </c>
      <c r="E129" s="8">
        <v>1</v>
      </c>
      <c r="F129" s="10">
        <f>H129+L129+P129</f>
        <v>1821.6202500000002</v>
      </c>
      <c r="G129" s="10">
        <f>I129+M129+Q129</f>
        <v>1821.6202499999999</v>
      </c>
      <c r="H129" s="2">
        <v>1821.6202500000002</v>
      </c>
      <c r="I129" s="2">
        <v>1821.6202499999999</v>
      </c>
      <c r="J129" s="2"/>
      <c r="K129" s="2"/>
      <c r="L129" s="11"/>
      <c r="M129" s="11"/>
      <c r="N129" s="11"/>
      <c r="O129" s="11"/>
      <c r="P129" s="11"/>
      <c r="Q129" s="11"/>
      <c r="R129" s="11"/>
      <c r="S129" s="11"/>
    </row>
    <row r="130" spans="1:19" ht="31.5" x14ac:dyDescent="0.25">
      <c r="A130" s="44">
        <v>36</v>
      </c>
      <c r="B130" s="39" t="s">
        <v>83</v>
      </c>
      <c r="C130" s="8" t="s">
        <v>124</v>
      </c>
      <c r="D130" s="8">
        <v>1</v>
      </c>
      <c r="E130" s="8"/>
      <c r="F130" s="10">
        <f>H130+L130+P130</f>
        <v>49979</v>
      </c>
      <c r="G130" s="10">
        <f>I130+M130+Q130</f>
        <v>0</v>
      </c>
      <c r="H130" s="2">
        <v>49979</v>
      </c>
      <c r="I130" s="2"/>
      <c r="J130" s="2"/>
      <c r="K130" s="2"/>
      <c r="L130" s="11"/>
      <c r="M130" s="11"/>
      <c r="N130" s="11"/>
      <c r="O130" s="11"/>
      <c r="P130" s="11"/>
      <c r="Q130" s="11"/>
      <c r="R130" s="11"/>
      <c r="S130" s="11"/>
    </row>
    <row r="131" spans="1:19" x14ac:dyDescent="0.25">
      <c r="A131" s="44">
        <v>37</v>
      </c>
      <c r="B131" s="38" t="s">
        <v>27</v>
      </c>
      <c r="C131" s="8" t="s">
        <v>184</v>
      </c>
      <c r="D131" s="8">
        <v>1095</v>
      </c>
      <c r="E131" s="8">
        <v>1095</v>
      </c>
      <c r="F131" s="10">
        <f>H131+L131+P131</f>
        <v>12512.120537142859</v>
      </c>
      <c r="G131" s="10">
        <f>I131+M131+Q131</f>
        <v>12512.12054</v>
      </c>
      <c r="H131" s="2">
        <v>12512.120537142859</v>
      </c>
      <c r="I131" s="2">
        <v>12512.12054</v>
      </c>
      <c r="J131" s="2"/>
      <c r="K131" s="2"/>
      <c r="L131" s="11"/>
      <c r="M131" s="11"/>
      <c r="N131" s="11"/>
      <c r="O131" s="11"/>
      <c r="P131" s="11"/>
      <c r="Q131" s="11"/>
      <c r="R131" s="11"/>
      <c r="S131" s="11"/>
    </row>
    <row r="132" spans="1:19" x14ac:dyDescent="0.25">
      <c r="A132" s="9" t="s">
        <v>63</v>
      </c>
      <c r="B132" s="27" t="s">
        <v>183</v>
      </c>
      <c r="C132" s="8" t="s">
        <v>184</v>
      </c>
      <c r="D132" s="8">
        <v>1095</v>
      </c>
      <c r="E132" s="8">
        <v>1095</v>
      </c>
      <c r="F132" s="10"/>
      <c r="G132" s="10"/>
      <c r="H132" s="2"/>
      <c r="I132" s="2"/>
      <c r="J132" s="2"/>
      <c r="K132" s="2"/>
      <c r="L132" s="11"/>
      <c r="M132" s="11"/>
      <c r="N132" s="11"/>
      <c r="O132" s="11"/>
      <c r="P132" s="11"/>
      <c r="Q132" s="11"/>
      <c r="R132" s="11"/>
      <c r="S132" s="11"/>
    </row>
    <row r="133" spans="1:19" ht="28.5" x14ac:dyDescent="0.25">
      <c r="A133" s="44">
        <v>38</v>
      </c>
      <c r="B133" s="38" t="s">
        <v>84</v>
      </c>
      <c r="C133" s="8" t="s">
        <v>115</v>
      </c>
      <c r="D133" s="8">
        <v>129</v>
      </c>
      <c r="E133" s="8">
        <v>129</v>
      </c>
      <c r="F133" s="10">
        <f>H133+L133+P133</f>
        <v>115844.99999999999</v>
      </c>
      <c r="G133" s="10">
        <f>I133+M133+Q133</f>
        <v>115845.00032000001</v>
      </c>
      <c r="H133" s="2">
        <v>115844.99999999999</v>
      </c>
      <c r="I133" s="2">
        <v>115845.00032000001</v>
      </c>
      <c r="J133" s="2"/>
      <c r="K133" s="2"/>
      <c r="L133" s="11"/>
      <c r="M133" s="11"/>
      <c r="N133" s="11"/>
      <c r="O133" s="11"/>
      <c r="P133" s="11"/>
      <c r="Q133" s="11"/>
      <c r="R133" s="11"/>
      <c r="S133" s="11"/>
    </row>
    <row r="134" spans="1:19" x14ac:dyDescent="0.25">
      <c r="A134" s="9" t="s">
        <v>99</v>
      </c>
      <c r="B134" s="27" t="s">
        <v>229</v>
      </c>
      <c r="C134" s="8" t="s">
        <v>253</v>
      </c>
      <c r="D134" s="8">
        <v>1</v>
      </c>
      <c r="E134" s="8">
        <v>1</v>
      </c>
      <c r="F134" s="10"/>
      <c r="G134" s="10"/>
      <c r="H134" s="2"/>
      <c r="I134" s="2"/>
      <c r="J134" s="2"/>
      <c r="K134" s="2"/>
      <c r="L134" s="11"/>
      <c r="M134" s="11"/>
      <c r="N134" s="11"/>
      <c r="O134" s="11"/>
      <c r="P134" s="11"/>
      <c r="Q134" s="11"/>
      <c r="R134" s="11"/>
      <c r="S134" s="11"/>
    </row>
    <row r="135" spans="1:19" x14ac:dyDescent="0.25">
      <c r="A135" s="9" t="s">
        <v>100</v>
      </c>
      <c r="B135" s="27" t="s">
        <v>230</v>
      </c>
      <c r="C135" s="8" t="s">
        <v>115</v>
      </c>
      <c r="D135" s="8">
        <v>16</v>
      </c>
      <c r="E135" s="8">
        <v>16</v>
      </c>
      <c r="F135" s="10"/>
      <c r="G135" s="10"/>
      <c r="H135" s="2"/>
      <c r="I135" s="2"/>
      <c r="J135" s="2"/>
      <c r="K135" s="2"/>
      <c r="L135" s="11"/>
      <c r="M135" s="11"/>
      <c r="N135" s="11"/>
      <c r="O135" s="11"/>
      <c r="P135" s="11"/>
      <c r="Q135" s="11"/>
      <c r="R135" s="11"/>
      <c r="S135" s="11"/>
    </row>
    <row r="136" spans="1:19" x14ac:dyDescent="0.25">
      <c r="A136" s="9" t="s">
        <v>101</v>
      </c>
      <c r="B136" s="27" t="s">
        <v>231</v>
      </c>
      <c r="C136" s="8" t="s">
        <v>115</v>
      </c>
      <c r="D136" s="8">
        <v>10</v>
      </c>
      <c r="E136" s="8">
        <v>10</v>
      </c>
      <c r="F136" s="10"/>
      <c r="G136" s="10"/>
      <c r="H136" s="2"/>
      <c r="I136" s="2"/>
      <c r="J136" s="2"/>
      <c r="K136" s="2"/>
      <c r="L136" s="11"/>
      <c r="M136" s="11"/>
      <c r="N136" s="11"/>
      <c r="O136" s="11"/>
      <c r="P136" s="11"/>
      <c r="Q136" s="11"/>
      <c r="R136" s="11"/>
      <c r="S136" s="11"/>
    </row>
    <row r="137" spans="1:19" ht="30" x14ac:dyDescent="0.25">
      <c r="A137" s="9" t="s">
        <v>260</v>
      </c>
      <c r="B137" s="27" t="s">
        <v>232</v>
      </c>
      <c r="C137" s="8" t="s">
        <v>115</v>
      </c>
      <c r="D137" s="8">
        <v>7</v>
      </c>
      <c r="E137" s="8">
        <v>7</v>
      </c>
      <c r="F137" s="10"/>
      <c r="G137" s="10"/>
      <c r="H137" s="2"/>
      <c r="I137" s="2"/>
      <c r="J137" s="2"/>
      <c r="K137" s="2"/>
      <c r="L137" s="11"/>
      <c r="M137" s="11"/>
      <c r="N137" s="11"/>
      <c r="O137" s="11"/>
      <c r="P137" s="11"/>
      <c r="Q137" s="11"/>
      <c r="R137" s="11"/>
      <c r="S137" s="11"/>
    </row>
    <row r="138" spans="1:19" ht="30" x14ac:dyDescent="0.25">
      <c r="A138" s="9" t="s">
        <v>261</v>
      </c>
      <c r="B138" s="27" t="s">
        <v>233</v>
      </c>
      <c r="C138" s="8" t="s">
        <v>115</v>
      </c>
      <c r="D138" s="8">
        <v>2</v>
      </c>
      <c r="E138" s="8">
        <v>2</v>
      </c>
      <c r="F138" s="10"/>
      <c r="G138" s="10"/>
      <c r="H138" s="2"/>
      <c r="I138" s="2"/>
      <c r="J138" s="2"/>
      <c r="K138" s="2"/>
      <c r="L138" s="11"/>
      <c r="M138" s="11"/>
      <c r="N138" s="11"/>
      <c r="O138" s="11"/>
      <c r="P138" s="11"/>
      <c r="Q138" s="11"/>
      <c r="R138" s="11"/>
      <c r="S138" s="11"/>
    </row>
    <row r="139" spans="1:19" x14ac:dyDescent="0.25">
      <c r="A139" s="9" t="s">
        <v>262</v>
      </c>
      <c r="B139" s="27" t="s">
        <v>234</v>
      </c>
      <c r="C139" s="8" t="s">
        <v>115</v>
      </c>
      <c r="D139" s="8">
        <v>6</v>
      </c>
      <c r="E139" s="8">
        <v>6</v>
      </c>
      <c r="F139" s="10"/>
      <c r="G139" s="10"/>
      <c r="H139" s="2"/>
      <c r="I139" s="2"/>
      <c r="J139" s="2"/>
      <c r="K139" s="2"/>
      <c r="L139" s="11"/>
      <c r="M139" s="11"/>
      <c r="N139" s="11"/>
      <c r="O139" s="11"/>
      <c r="P139" s="11"/>
      <c r="Q139" s="11"/>
      <c r="R139" s="11"/>
      <c r="S139" s="11"/>
    </row>
    <row r="140" spans="1:19" ht="45" x14ac:dyDescent="0.25">
      <c r="A140" s="9" t="s">
        <v>263</v>
      </c>
      <c r="B140" s="27" t="s">
        <v>235</v>
      </c>
      <c r="C140" s="8" t="s">
        <v>115</v>
      </c>
      <c r="D140" s="8">
        <v>1</v>
      </c>
      <c r="E140" s="8">
        <v>1</v>
      </c>
      <c r="F140" s="10"/>
      <c r="G140" s="10"/>
      <c r="H140" s="2"/>
      <c r="I140" s="2"/>
      <c r="J140" s="2"/>
      <c r="K140" s="2"/>
      <c r="L140" s="11"/>
      <c r="M140" s="11"/>
      <c r="N140" s="11"/>
      <c r="O140" s="11"/>
      <c r="P140" s="11"/>
      <c r="Q140" s="11"/>
      <c r="R140" s="11"/>
      <c r="S140" s="11"/>
    </row>
    <row r="141" spans="1:19" ht="30" customHeight="1" x14ac:dyDescent="0.25">
      <c r="A141" s="9" t="s">
        <v>264</v>
      </c>
      <c r="B141" s="27" t="s">
        <v>236</v>
      </c>
      <c r="C141" s="8" t="s">
        <v>115</v>
      </c>
      <c r="D141" s="8">
        <v>3</v>
      </c>
      <c r="E141" s="8">
        <v>3</v>
      </c>
      <c r="F141" s="10"/>
      <c r="G141" s="10"/>
      <c r="H141" s="2"/>
      <c r="I141" s="2"/>
      <c r="J141" s="2"/>
      <c r="K141" s="2"/>
      <c r="L141" s="11"/>
      <c r="M141" s="11"/>
      <c r="N141" s="11"/>
      <c r="O141" s="11"/>
      <c r="P141" s="11"/>
      <c r="Q141" s="11"/>
      <c r="R141" s="11"/>
      <c r="S141" s="11"/>
    </row>
    <row r="142" spans="1:19" x14ac:dyDescent="0.25">
      <c r="A142" s="9" t="s">
        <v>265</v>
      </c>
      <c r="B142" s="27" t="s">
        <v>237</v>
      </c>
      <c r="C142" s="8" t="s">
        <v>115</v>
      </c>
      <c r="D142" s="8">
        <v>1</v>
      </c>
      <c r="E142" s="8">
        <v>1</v>
      </c>
      <c r="F142" s="10"/>
      <c r="G142" s="10"/>
      <c r="H142" s="2"/>
      <c r="I142" s="2"/>
      <c r="J142" s="2"/>
      <c r="K142" s="2"/>
      <c r="L142" s="11"/>
      <c r="M142" s="11"/>
      <c r="N142" s="11"/>
      <c r="O142" s="11"/>
      <c r="P142" s="11"/>
      <c r="Q142" s="11"/>
      <c r="R142" s="11"/>
      <c r="S142" s="11"/>
    </row>
    <row r="143" spans="1:19" x14ac:dyDescent="0.25">
      <c r="A143" s="9" t="s">
        <v>266</v>
      </c>
      <c r="B143" s="27" t="s">
        <v>238</v>
      </c>
      <c r="C143" s="8" t="s">
        <v>115</v>
      </c>
      <c r="D143" s="8">
        <v>6</v>
      </c>
      <c r="E143" s="8">
        <v>6</v>
      </c>
      <c r="F143" s="10"/>
      <c r="G143" s="10"/>
      <c r="H143" s="2"/>
      <c r="I143" s="2"/>
      <c r="J143" s="2"/>
      <c r="K143" s="2"/>
      <c r="L143" s="11"/>
      <c r="M143" s="11"/>
      <c r="N143" s="11"/>
      <c r="O143" s="11"/>
      <c r="P143" s="11"/>
      <c r="Q143" s="11"/>
      <c r="R143" s="11"/>
      <c r="S143" s="11"/>
    </row>
    <row r="144" spans="1:19" ht="30" x14ac:dyDescent="0.25">
      <c r="A144" s="9" t="s">
        <v>267</v>
      </c>
      <c r="B144" s="27" t="s">
        <v>239</v>
      </c>
      <c r="C144" s="8" t="s">
        <v>115</v>
      </c>
      <c r="D144" s="8">
        <v>10</v>
      </c>
      <c r="E144" s="8">
        <v>10</v>
      </c>
      <c r="F144" s="10"/>
      <c r="G144" s="10"/>
      <c r="H144" s="2"/>
      <c r="I144" s="2"/>
      <c r="J144" s="2"/>
      <c r="K144" s="2"/>
      <c r="L144" s="11"/>
      <c r="M144" s="11"/>
      <c r="N144" s="11"/>
      <c r="O144" s="11"/>
      <c r="P144" s="11"/>
      <c r="Q144" s="11"/>
      <c r="R144" s="11"/>
      <c r="S144" s="11"/>
    </row>
    <row r="145" spans="1:19" ht="30" x14ac:dyDescent="0.25">
      <c r="A145" s="9" t="s">
        <v>268</v>
      </c>
      <c r="B145" s="27" t="s">
        <v>240</v>
      </c>
      <c r="C145" s="8" t="s">
        <v>115</v>
      </c>
      <c r="D145" s="8">
        <v>40</v>
      </c>
      <c r="E145" s="8">
        <v>40</v>
      </c>
      <c r="F145" s="10"/>
      <c r="G145" s="10"/>
      <c r="H145" s="2"/>
      <c r="I145" s="2"/>
      <c r="J145" s="2"/>
      <c r="K145" s="2"/>
      <c r="L145" s="11"/>
      <c r="M145" s="11"/>
      <c r="N145" s="11"/>
      <c r="O145" s="11"/>
      <c r="P145" s="11"/>
      <c r="Q145" s="11"/>
      <c r="R145" s="11"/>
      <c r="S145" s="11"/>
    </row>
    <row r="146" spans="1:19" x14ac:dyDescent="0.25">
      <c r="A146" s="9" t="s">
        <v>269</v>
      </c>
      <c r="B146" s="27" t="s">
        <v>241</v>
      </c>
      <c r="C146" s="8" t="s">
        <v>115</v>
      </c>
      <c r="D146" s="8">
        <v>1</v>
      </c>
      <c r="E146" s="8">
        <v>1</v>
      </c>
      <c r="F146" s="10"/>
      <c r="G146" s="10"/>
      <c r="H146" s="2"/>
      <c r="I146" s="2"/>
      <c r="J146" s="2"/>
      <c r="K146" s="2"/>
      <c r="L146" s="11"/>
      <c r="M146" s="11"/>
      <c r="N146" s="11"/>
      <c r="O146" s="11"/>
      <c r="P146" s="11"/>
      <c r="Q146" s="11"/>
      <c r="R146" s="11"/>
      <c r="S146" s="11"/>
    </row>
    <row r="147" spans="1:19" x14ac:dyDescent="0.25">
      <c r="A147" s="9" t="s">
        <v>270</v>
      </c>
      <c r="B147" s="27" t="s">
        <v>242</v>
      </c>
      <c r="C147" s="8" t="s">
        <v>115</v>
      </c>
      <c r="D147" s="8">
        <v>1</v>
      </c>
      <c r="E147" s="8">
        <v>1</v>
      </c>
      <c r="F147" s="10"/>
      <c r="G147" s="10"/>
      <c r="H147" s="2"/>
      <c r="I147" s="2"/>
      <c r="J147" s="2"/>
      <c r="K147" s="2"/>
      <c r="L147" s="11"/>
      <c r="M147" s="11"/>
      <c r="N147" s="11"/>
      <c r="O147" s="11"/>
      <c r="P147" s="11"/>
      <c r="Q147" s="11"/>
      <c r="R147" s="11"/>
      <c r="S147" s="11"/>
    </row>
    <row r="148" spans="1:19" ht="30" x14ac:dyDescent="0.25">
      <c r="A148" s="9" t="s">
        <v>271</v>
      </c>
      <c r="B148" s="27" t="s">
        <v>243</v>
      </c>
      <c r="C148" s="8" t="s">
        <v>115</v>
      </c>
      <c r="D148" s="8">
        <v>8</v>
      </c>
      <c r="E148" s="8">
        <v>8</v>
      </c>
      <c r="F148" s="10"/>
      <c r="G148" s="10"/>
      <c r="H148" s="2"/>
      <c r="I148" s="2"/>
      <c r="J148" s="2"/>
      <c r="K148" s="2"/>
      <c r="L148" s="11"/>
      <c r="M148" s="11"/>
      <c r="N148" s="11"/>
      <c r="O148" s="11"/>
      <c r="P148" s="11"/>
      <c r="Q148" s="11"/>
      <c r="R148" s="11"/>
      <c r="S148" s="11"/>
    </row>
    <row r="149" spans="1:19" x14ac:dyDescent="0.25">
      <c r="A149" s="9" t="s">
        <v>272</v>
      </c>
      <c r="B149" s="27" t="s">
        <v>244</v>
      </c>
      <c r="C149" s="8" t="s">
        <v>115</v>
      </c>
      <c r="D149" s="8">
        <v>1</v>
      </c>
      <c r="E149" s="8">
        <v>1</v>
      </c>
      <c r="F149" s="10"/>
      <c r="G149" s="10"/>
      <c r="H149" s="2"/>
      <c r="I149" s="2"/>
      <c r="J149" s="2"/>
      <c r="K149" s="2"/>
      <c r="L149" s="11"/>
      <c r="M149" s="11"/>
      <c r="N149" s="11"/>
      <c r="O149" s="11"/>
      <c r="P149" s="11"/>
      <c r="Q149" s="11"/>
      <c r="R149" s="11"/>
      <c r="S149" s="11"/>
    </row>
    <row r="150" spans="1:19" x14ac:dyDescent="0.25">
      <c r="A150" s="9" t="s">
        <v>273</v>
      </c>
      <c r="B150" s="27" t="s">
        <v>245</v>
      </c>
      <c r="C150" s="8" t="s">
        <v>115</v>
      </c>
      <c r="D150" s="8">
        <v>2</v>
      </c>
      <c r="E150" s="8">
        <v>2</v>
      </c>
      <c r="F150" s="10"/>
      <c r="G150" s="10"/>
      <c r="H150" s="2"/>
      <c r="I150" s="2"/>
      <c r="J150" s="2"/>
      <c r="K150" s="2"/>
      <c r="L150" s="11"/>
      <c r="M150" s="11"/>
      <c r="N150" s="11"/>
      <c r="O150" s="11"/>
      <c r="P150" s="11"/>
      <c r="Q150" s="11"/>
      <c r="R150" s="11"/>
      <c r="S150" s="11"/>
    </row>
    <row r="151" spans="1:19" x14ac:dyDescent="0.25">
      <c r="A151" s="9" t="s">
        <v>274</v>
      </c>
      <c r="B151" s="27" t="s">
        <v>246</v>
      </c>
      <c r="C151" s="8" t="s">
        <v>115</v>
      </c>
      <c r="D151" s="8">
        <v>3</v>
      </c>
      <c r="E151" s="8">
        <v>3</v>
      </c>
      <c r="F151" s="10"/>
      <c r="G151" s="10"/>
      <c r="H151" s="2"/>
      <c r="I151" s="2"/>
      <c r="J151" s="2"/>
      <c r="K151" s="2"/>
      <c r="L151" s="11"/>
      <c r="M151" s="11"/>
      <c r="N151" s="11"/>
      <c r="O151" s="11"/>
      <c r="P151" s="11"/>
      <c r="Q151" s="11"/>
      <c r="R151" s="11"/>
      <c r="S151" s="11"/>
    </row>
    <row r="152" spans="1:19" x14ac:dyDescent="0.25">
      <c r="A152" s="9" t="s">
        <v>275</v>
      </c>
      <c r="B152" s="27" t="s">
        <v>247</v>
      </c>
      <c r="C152" s="8" t="s">
        <v>115</v>
      </c>
      <c r="D152" s="8">
        <v>5</v>
      </c>
      <c r="E152" s="8">
        <v>5</v>
      </c>
      <c r="F152" s="10"/>
      <c r="G152" s="10"/>
      <c r="H152" s="2"/>
      <c r="I152" s="2"/>
      <c r="J152" s="2"/>
      <c r="K152" s="2"/>
      <c r="L152" s="11"/>
      <c r="M152" s="11"/>
      <c r="N152" s="11"/>
      <c r="O152" s="11"/>
      <c r="P152" s="11"/>
      <c r="Q152" s="11"/>
      <c r="R152" s="11"/>
      <c r="S152" s="11"/>
    </row>
    <row r="153" spans="1:19" ht="28.5" customHeight="1" x14ac:dyDescent="0.25">
      <c r="A153" s="9" t="s">
        <v>276</v>
      </c>
      <c r="B153" s="27" t="s">
        <v>248</v>
      </c>
      <c r="C153" s="8" t="s">
        <v>115</v>
      </c>
      <c r="D153" s="8">
        <v>2</v>
      </c>
      <c r="E153" s="8">
        <v>2</v>
      </c>
      <c r="F153" s="10"/>
      <c r="G153" s="10"/>
      <c r="H153" s="2"/>
      <c r="I153" s="2"/>
      <c r="J153" s="2"/>
      <c r="K153" s="2"/>
      <c r="L153" s="11"/>
      <c r="M153" s="11"/>
      <c r="N153" s="11"/>
      <c r="O153" s="11"/>
      <c r="P153" s="11"/>
      <c r="Q153" s="11"/>
      <c r="R153" s="11"/>
      <c r="S153" s="11"/>
    </row>
    <row r="154" spans="1:19" ht="30" x14ac:dyDescent="0.25">
      <c r="A154" s="9" t="s">
        <v>277</v>
      </c>
      <c r="B154" s="27" t="s">
        <v>249</v>
      </c>
      <c r="C154" s="8" t="s">
        <v>115</v>
      </c>
      <c r="D154" s="8">
        <v>1</v>
      </c>
      <c r="E154" s="8">
        <v>1</v>
      </c>
      <c r="F154" s="10"/>
      <c r="G154" s="10"/>
      <c r="H154" s="2"/>
      <c r="I154" s="2"/>
      <c r="J154" s="2"/>
      <c r="K154" s="2"/>
      <c r="L154" s="11"/>
      <c r="M154" s="11"/>
      <c r="N154" s="11"/>
      <c r="O154" s="11"/>
      <c r="P154" s="11"/>
      <c r="Q154" s="11"/>
      <c r="R154" s="11"/>
      <c r="S154" s="11"/>
    </row>
    <row r="155" spans="1:19" ht="30" x14ac:dyDescent="0.25">
      <c r="A155" s="9" t="s">
        <v>278</v>
      </c>
      <c r="B155" s="27" t="s">
        <v>250</v>
      </c>
      <c r="C155" s="8" t="s">
        <v>115</v>
      </c>
      <c r="D155" s="8">
        <v>1</v>
      </c>
      <c r="E155" s="8">
        <v>1</v>
      </c>
      <c r="F155" s="10"/>
      <c r="G155" s="10"/>
      <c r="H155" s="2"/>
      <c r="I155" s="2"/>
      <c r="J155" s="2"/>
      <c r="K155" s="2"/>
      <c r="L155" s="11"/>
      <c r="M155" s="11"/>
      <c r="N155" s="11"/>
      <c r="O155" s="11"/>
      <c r="P155" s="11"/>
      <c r="Q155" s="11"/>
      <c r="R155" s="11"/>
      <c r="S155" s="11"/>
    </row>
    <row r="156" spans="1:19" x14ac:dyDescent="0.25">
      <c r="A156" s="9" t="s">
        <v>279</v>
      </c>
      <c r="B156" s="27" t="s">
        <v>251</v>
      </c>
      <c r="C156" s="8" t="s">
        <v>115</v>
      </c>
      <c r="D156" s="8">
        <v>1</v>
      </c>
      <c r="E156" s="8">
        <v>1</v>
      </c>
      <c r="F156" s="10"/>
      <c r="G156" s="10"/>
      <c r="H156" s="2"/>
      <c r="I156" s="2"/>
      <c r="J156" s="2"/>
      <c r="K156" s="2"/>
      <c r="L156" s="11"/>
      <c r="M156" s="11"/>
      <c r="N156" s="11"/>
      <c r="O156" s="11"/>
      <c r="P156" s="11"/>
      <c r="Q156" s="11"/>
      <c r="R156" s="11"/>
      <c r="S156" s="11"/>
    </row>
    <row r="157" spans="1:19" x14ac:dyDescent="0.25">
      <c r="A157" s="9" t="s">
        <v>280</v>
      </c>
      <c r="B157" s="27" t="s">
        <v>252</v>
      </c>
      <c r="C157" s="8" t="s">
        <v>115</v>
      </c>
      <c r="D157" s="8">
        <v>1</v>
      </c>
      <c r="E157" s="8">
        <v>1</v>
      </c>
      <c r="F157" s="10"/>
      <c r="G157" s="10"/>
      <c r="H157" s="2"/>
      <c r="I157" s="2"/>
      <c r="J157" s="2"/>
      <c r="K157" s="2"/>
      <c r="L157" s="11"/>
      <c r="M157" s="11"/>
      <c r="N157" s="11"/>
      <c r="O157" s="11"/>
      <c r="P157" s="11"/>
      <c r="Q157" s="11"/>
      <c r="R157" s="11"/>
      <c r="S157" s="11"/>
    </row>
    <row r="158" spans="1:19" x14ac:dyDescent="0.25">
      <c r="A158" s="44">
        <v>39</v>
      </c>
      <c r="B158" s="37" t="s">
        <v>85</v>
      </c>
      <c r="C158" s="8" t="s">
        <v>115</v>
      </c>
      <c r="D158" s="8">
        <v>5</v>
      </c>
      <c r="E158" s="8">
        <v>5</v>
      </c>
      <c r="F158" s="10">
        <f t="shared" ref="F158" si="10">H158+L158+P158</f>
        <v>1580</v>
      </c>
      <c r="G158" s="10">
        <f>I158+M158+Q158</f>
        <v>1580</v>
      </c>
      <c r="H158" s="2">
        <v>1580</v>
      </c>
      <c r="I158" s="2">
        <v>1580</v>
      </c>
      <c r="J158" s="2"/>
      <c r="K158" s="2"/>
      <c r="L158" s="11"/>
      <c r="M158" s="11"/>
      <c r="N158" s="11"/>
      <c r="O158" s="11"/>
      <c r="P158" s="11"/>
      <c r="Q158" s="11"/>
      <c r="R158" s="11"/>
      <c r="S158" s="11"/>
    </row>
    <row r="159" spans="1:19" x14ac:dyDescent="0.25">
      <c r="A159" s="9" t="s">
        <v>47</v>
      </c>
      <c r="B159" s="26" t="s">
        <v>127</v>
      </c>
      <c r="C159" s="8" t="s">
        <v>124</v>
      </c>
      <c r="D159" s="8">
        <v>1</v>
      </c>
      <c r="E159" s="8">
        <v>1</v>
      </c>
      <c r="F159" s="10"/>
      <c r="G159" s="10"/>
      <c r="H159" s="2"/>
      <c r="I159" s="2"/>
      <c r="J159" s="2"/>
      <c r="K159" s="2"/>
      <c r="L159" s="11"/>
      <c r="M159" s="11"/>
      <c r="N159" s="11"/>
      <c r="O159" s="11"/>
      <c r="P159" s="11"/>
      <c r="Q159" s="11"/>
      <c r="R159" s="11"/>
      <c r="S159" s="11"/>
    </row>
    <row r="160" spans="1:19" x14ac:dyDescent="0.25">
      <c r="A160" s="9" t="s">
        <v>48</v>
      </c>
      <c r="B160" s="26" t="s">
        <v>128</v>
      </c>
      <c r="C160" s="8" t="s">
        <v>115</v>
      </c>
      <c r="D160" s="8">
        <v>1</v>
      </c>
      <c r="E160" s="8">
        <v>1</v>
      </c>
      <c r="F160" s="10"/>
      <c r="G160" s="10"/>
      <c r="H160" s="2"/>
      <c r="I160" s="2"/>
      <c r="J160" s="2"/>
      <c r="K160" s="2"/>
      <c r="L160" s="11"/>
      <c r="M160" s="11"/>
      <c r="N160" s="11"/>
      <c r="O160" s="11"/>
      <c r="P160" s="11"/>
      <c r="Q160" s="11"/>
      <c r="R160" s="11"/>
      <c r="S160" s="11"/>
    </row>
    <row r="161" spans="1:19" x14ac:dyDescent="0.25">
      <c r="A161" s="9" t="s">
        <v>102</v>
      </c>
      <c r="B161" s="26" t="s">
        <v>129</v>
      </c>
      <c r="C161" s="8" t="s">
        <v>124</v>
      </c>
      <c r="D161" s="8">
        <v>4</v>
      </c>
      <c r="E161" s="8">
        <v>4</v>
      </c>
      <c r="F161" s="10"/>
      <c r="G161" s="10"/>
      <c r="H161" s="2"/>
      <c r="I161" s="2"/>
      <c r="J161" s="2"/>
      <c r="K161" s="2"/>
      <c r="L161" s="11"/>
      <c r="M161" s="11"/>
      <c r="N161" s="11"/>
      <c r="O161" s="11"/>
      <c r="P161" s="11"/>
      <c r="Q161" s="11"/>
      <c r="R161" s="11"/>
      <c r="S161" s="11"/>
    </row>
    <row r="162" spans="1:19" x14ac:dyDescent="0.25">
      <c r="A162" s="9" t="s">
        <v>256</v>
      </c>
      <c r="B162" s="26" t="s">
        <v>130</v>
      </c>
      <c r="C162" s="8" t="s">
        <v>115</v>
      </c>
      <c r="D162" s="8">
        <v>4</v>
      </c>
      <c r="E162" s="8">
        <v>4</v>
      </c>
      <c r="F162" s="10"/>
      <c r="G162" s="10"/>
      <c r="H162" s="2"/>
      <c r="I162" s="2"/>
      <c r="J162" s="2"/>
      <c r="K162" s="2"/>
      <c r="L162" s="11"/>
      <c r="M162" s="11"/>
      <c r="N162" s="11"/>
      <c r="O162" s="11"/>
      <c r="P162" s="11"/>
      <c r="Q162" s="11"/>
      <c r="R162" s="11"/>
      <c r="S162" s="11"/>
    </row>
    <row r="163" spans="1:19" ht="28.5" x14ac:dyDescent="0.25">
      <c r="A163" s="44">
        <v>40</v>
      </c>
      <c r="B163" s="37" t="s">
        <v>86</v>
      </c>
      <c r="C163" s="8" t="s">
        <v>124</v>
      </c>
      <c r="D163" s="8">
        <v>22</v>
      </c>
      <c r="E163" s="8">
        <v>22</v>
      </c>
      <c r="F163" s="10">
        <f t="shared" ref="F163" si="11">H163+L163+P163</f>
        <v>136165.71875</v>
      </c>
      <c r="G163" s="10">
        <f>I163+M163+Q163</f>
        <v>136165.71875</v>
      </c>
      <c r="H163" s="2">
        <v>136165.71875</v>
      </c>
      <c r="I163" s="2">
        <v>136165.71875</v>
      </c>
      <c r="J163" s="2"/>
      <c r="K163" s="2"/>
      <c r="L163" s="11"/>
      <c r="M163" s="11"/>
      <c r="N163" s="11"/>
      <c r="O163" s="11"/>
      <c r="P163" s="11"/>
      <c r="Q163" s="11"/>
      <c r="R163" s="11"/>
      <c r="S163" s="11"/>
    </row>
    <row r="164" spans="1:19" ht="45" x14ac:dyDescent="0.25">
      <c r="A164" s="9" t="s">
        <v>103</v>
      </c>
      <c r="B164" s="26" t="s">
        <v>123</v>
      </c>
      <c r="C164" s="8" t="s">
        <v>124</v>
      </c>
      <c r="D164" s="8">
        <v>4</v>
      </c>
      <c r="E164" s="8">
        <v>4</v>
      </c>
      <c r="F164" s="10"/>
      <c r="G164" s="10"/>
      <c r="H164" s="2"/>
      <c r="I164" s="2"/>
      <c r="J164" s="2"/>
      <c r="K164" s="2"/>
      <c r="L164" s="11"/>
      <c r="M164" s="11"/>
      <c r="N164" s="11"/>
      <c r="O164" s="11"/>
      <c r="P164" s="11"/>
      <c r="Q164" s="11"/>
      <c r="R164" s="11"/>
      <c r="S164" s="11"/>
    </row>
    <row r="165" spans="1:19" ht="45" x14ac:dyDescent="0.25">
      <c r="A165" s="9" t="s">
        <v>104</v>
      </c>
      <c r="B165" s="26" t="s">
        <v>125</v>
      </c>
      <c r="C165" s="8" t="s">
        <v>124</v>
      </c>
      <c r="D165" s="8">
        <v>14</v>
      </c>
      <c r="E165" s="8">
        <v>14</v>
      </c>
      <c r="F165" s="10"/>
      <c r="G165" s="10"/>
      <c r="H165" s="2"/>
      <c r="I165" s="2"/>
      <c r="J165" s="2"/>
      <c r="K165" s="2"/>
      <c r="L165" s="11"/>
      <c r="M165" s="11"/>
      <c r="N165" s="11"/>
      <c r="O165" s="11"/>
      <c r="P165" s="11"/>
      <c r="Q165" s="11"/>
      <c r="R165" s="11"/>
      <c r="S165" s="11"/>
    </row>
    <row r="166" spans="1:19" ht="45" x14ac:dyDescent="0.25">
      <c r="A166" s="9" t="s">
        <v>105</v>
      </c>
      <c r="B166" s="26" t="s">
        <v>126</v>
      </c>
      <c r="C166" s="8" t="s">
        <v>124</v>
      </c>
      <c r="D166" s="8">
        <v>4</v>
      </c>
      <c r="E166" s="8">
        <v>4</v>
      </c>
      <c r="F166" s="10"/>
      <c r="G166" s="10"/>
      <c r="H166" s="2"/>
      <c r="I166" s="2"/>
      <c r="J166" s="2"/>
      <c r="K166" s="2"/>
      <c r="L166" s="11"/>
      <c r="M166" s="11"/>
      <c r="N166" s="11"/>
      <c r="O166" s="11"/>
      <c r="P166" s="11"/>
      <c r="Q166" s="11"/>
      <c r="R166" s="11"/>
      <c r="S166" s="11"/>
    </row>
    <row r="167" spans="1:19" ht="28.5" x14ac:dyDescent="0.25">
      <c r="A167" s="44">
        <v>41</v>
      </c>
      <c r="B167" s="37" t="s">
        <v>87</v>
      </c>
      <c r="C167" s="8" t="s">
        <v>111</v>
      </c>
      <c r="D167" s="8">
        <v>1</v>
      </c>
      <c r="E167" s="8"/>
      <c r="F167" s="10">
        <f t="shared" ref="F167:F175" si="12">H167+L167+P167</f>
        <v>99745.331071428547</v>
      </c>
      <c r="G167" s="10">
        <f>I167+M167+Q167</f>
        <v>0</v>
      </c>
      <c r="H167" s="2">
        <v>99745.331071428547</v>
      </c>
      <c r="I167" s="2"/>
      <c r="J167" s="2"/>
      <c r="K167" s="2"/>
      <c r="L167" s="11"/>
      <c r="M167" s="11"/>
      <c r="N167" s="11"/>
      <c r="O167" s="11"/>
      <c r="P167" s="11"/>
      <c r="Q167" s="11"/>
      <c r="R167" s="11"/>
      <c r="S167" s="11"/>
    </row>
    <row r="168" spans="1:19" ht="28.5" x14ac:dyDescent="0.25">
      <c r="A168" s="44">
        <v>42</v>
      </c>
      <c r="B168" s="37" t="s">
        <v>88</v>
      </c>
      <c r="C168" s="8" t="s">
        <v>36</v>
      </c>
      <c r="D168" s="8">
        <v>1</v>
      </c>
      <c r="E168" s="8"/>
      <c r="F168" s="10">
        <f t="shared" si="12"/>
        <v>3000</v>
      </c>
      <c r="G168" s="10">
        <f t="shared" ref="G168:G175" si="13">I168+M168+Q168</f>
        <v>0</v>
      </c>
      <c r="H168" s="2">
        <v>3000</v>
      </c>
      <c r="I168" s="2"/>
      <c r="J168" s="2"/>
      <c r="K168" s="2"/>
      <c r="L168" s="11"/>
      <c r="M168" s="11"/>
      <c r="N168" s="11"/>
      <c r="O168" s="11"/>
      <c r="P168" s="11"/>
      <c r="Q168" s="11"/>
      <c r="R168" s="11"/>
      <c r="S168" s="11"/>
    </row>
    <row r="169" spans="1:19" ht="28.5" x14ac:dyDescent="0.25">
      <c r="A169" s="44">
        <v>43</v>
      </c>
      <c r="B169" s="37" t="s">
        <v>89</v>
      </c>
      <c r="C169" s="8" t="s">
        <v>115</v>
      </c>
      <c r="D169" s="8">
        <v>2</v>
      </c>
      <c r="E169" s="8">
        <v>2</v>
      </c>
      <c r="F169" s="10">
        <f t="shared" si="12"/>
        <v>7979.9999999999991</v>
      </c>
      <c r="G169" s="10">
        <f t="shared" si="13"/>
        <v>7980</v>
      </c>
      <c r="H169" s="2">
        <v>7979.9999999999991</v>
      </c>
      <c r="I169" s="2">
        <v>7980</v>
      </c>
      <c r="J169" s="2"/>
      <c r="K169" s="2"/>
      <c r="L169" s="11"/>
      <c r="M169" s="11"/>
      <c r="N169" s="11"/>
      <c r="O169" s="11"/>
      <c r="P169" s="11"/>
      <c r="Q169" s="11"/>
      <c r="R169" s="11"/>
      <c r="S169" s="11"/>
    </row>
    <row r="170" spans="1:19" x14ac:dyDescent="0.25">
      <c r="A170" s="9" t="s">
        <v>106</v>
      </c>
      <c r="B170" s="26" t="s">
        <v>131</v>
      </c>
      <c r="C170" s="8" t="s">
        <v>115</v>
      </c>
      <c r="D170" s="8">
        <v>2</v>
      </c>
      <c r="E170" s="8">
        <v>2</v>
      </c>
      <c r="F170" s="10"/>
      <c r="G170" s="10"/>
      <c r="H170" s="2"/>
      <c r="I170" s="2"/>
      <c r="J170" s="2"/>
      <c r="K170" s="2"/>
      <c r="L170" s="11"/>
      <c r="M170" s="11"/>
      <c r="N170" s="11"/>
      <c r="O170" s="11"/>
      <c r="P170" s="11"/>
      <c r="Q170" s="11"/>
      <c r="R170" s="11"/>
      <c r="S170" s="11"/>
    </row>
    <row r="171" spans="1:19" ht="42.75" x14ac:dyDescent="0.25">
      <c r="A171" s="44">
        <v>44</v>
      </c>
      <c r="B171" s="37" t="s">
        <v>90</v>
      </c>
      <c r="C171" s="8" t="s">
        <v>36</v>
      </c>
      <c r="D171" s="8">
        <v>1</v>
      </c>
      <c r="E171" s="8"/>
      <c r="F171" s="10">
        <f t="shared" si="12"/>
        <v>1000</v>
      </c>
      <c r="G171" s="10">
        <f t="shared" si="13"/>
        <v>0</v>
      </c>
      <c r="H171" s="2">
        <v>1000</v>
      </c>
      <c r="I171" s="2"/>
      <c r="J171" s="2"/>
      <c r="K171" s="2"/>
      <c r="L171" s="11"/>
      <c r="M171" s="11"/>
      <c r="N171" s="11"/>
      <c r="O171" s="11"/>
      <c r="P171" s="11"/>
      <c r="Q171" s="11"/>
      <c r="R171" s="11"/>
      <c r="S171" s="11"/>
    </row>
    <row r="172" spans="1:19" x14ac:dyDescent="0.25">
      <c r="A172" s="15"/>
      <c r="B172" s="24" t="s">
        <v>9</v>
      </c>
      <c r="C172" s="32"/>
      <c r="D172" s="32"/>
      <c r="E172" s="46"/>
      <c r="F172" s="10">
        <f t="shared" ref="F172:H172" si="14">SUM(F16:F171)</f>
        <v>13668071.594248716</v>
      </c>
      <c r="G172" s="10">
        <f t="shared" si="14"/>
        <v>7865935.6821199981</v>
      </c>
      <c r="H172" s="5">
        <f t="shared" si="14"/>
        <v>5873549.4940255024</v>
      </c>
      <c r="I172" s="5">
        <f>SUM(I16:I171)</f>
        <v>4912902.9008699991</v>
      </c>
      <c r="J172" s="5"/>
      <c r="K172" s="5"/>
      <c r="L172" s="5">
        <f>SUM(L16:L171)</f>
        <v>2600000</v>
      </c>
      <c r="M172" s="5">
        <f t="shared" ref="M172:Q172" si="15">SUM(M16:M171)</f>
        <v>2600000</v>
      </c>
      <c r="N172" s="5"/>
      <c r="O172" s="5"/>
      <c r="P172" s="5">
        <f t="shared" si="15"/>
        <v>5194522.1002232097</v>
      </c>
      <c r="Q172" s="5">
        <f t="shared" si="15"/>
        <v>353032.78125</v>
      </c>
      <c r="R172" s="5"/>
      <c r="S172" s="5"/>
    </row>
    <row r="173" spans="1:19" x14ac:dyDescent="0.25">
      <c r="A173" s="15"/>
      <c r="B173" s="3" t="s">
        <v>10</v>
      </c>
      <c r="C173" s="32"/>
      <c r="D173" s="32"/>
      <c r="E173" s="46"/>
      <c r="F173" s="10"/>
      <c r="G173" s="10"/>
      <c r="H173" s="4"/>
      <c r="I173" s="4"/>
      <c r="J173" s="4"/>
      <c r="K173" s="4"/>
      <c r="L173" s="15"/>
      <c r="M173" s="15"/>
      <c r="N173" s="15"/>
      <c r="O173" s="15"/>
      <c r="P173" s="15"/>
      <c r="Q173" s="15"/>
      <c r="R173" s="15"/>
      <c r="S173" s="15"/>
    </row>
    <row r="174" spans="1:19" ht="42.75" x14ac:dyDescent="0.25">
      <c r="A174" s="44">
        <v>45</v>
      </c>
      <c r="B174" s="37" t="s">
        <v>28</v>
      </c>
      <c r="C174" s="32" t="s">
        <v>36</v>
      </c>
      <c r="D174" s="32">
        <v>1</v>
      </c>
      <c r="E174" s="46">
        <v>1</v>
      </c>
      <c r="F174" s="10">
        <f t="shared" si="12"/>
        <v>2129.3300799999924</v>
      </c>
      <c r="G174" s="10">
        <f t="shared" si="13"/>
        <v>2129.33482</v>
      </c>
      <c r="H174" s="2">
        <v>2129.3300799999924</v>
      </c>
      <c r="I174" s="2">
        <v>2129.33482</v>
      </c>
      <c r="J174" s="2"/>
      <c r="K174" s="2"/>
      <c r="L174" s="15"/>
      <c r="M174" s="15"/>
      <c r="N174" s="15"/>
      <c r="O174" s="15"/>
      <c r="P174" s="15"/>
      <c r="Q174" s="15"/>
      <c r="R174" s="15"/>
      <c r="S174" s="15"/>
    </row>
    <row r="175" spans="1:19" ht="42.75" x14ac:dyDescent="0.25">
      <c r="A175" s="44">
        <v>46</v>
      </c>
      <c r="B175" s="41" t="s">
        <v>91</v>
      </c>
      <c r="C175" s="46" t="s">
        <v>113</v>
      </c>
      <c r="D175" s="46">
        <v>146.505</v>
      </c>
      <c r="E175" s="46">
        <v>146.505</v>
      </c>
      <c r="F175" s="10">
        <f t="shared" si="12"/>
        <v>7985.7615399999922</v>
      </c>
      <c r="G175" s="10">
        <f t="shared" si="13"/>
        <v>5385.9535699999997</v>
      </c>
      <c r="H175" s="2">
        <v>7985.7615399999922</v>
      </c>
      <c r="I175" s="2">
        <v>5385.9535699999997</v>
      </c>
      <c r="J175" s="2"/>
      <c r="K175" s="2"/>
      <c r="L175" s="15"/>
      <c r="M175" s="15"/>
      <c r="N175" s="15"/>
      <c r="O175" s="15"/>
      <c r="P175" s="15"/>
      <c r="Q175" s="15"/>
      <c r="R175" s="15"/>
      <c r="S175" s="15"/>
    </row>
    <row r="176" spans="1:19" x14ac:dyDescent="0.25">
      <c r="A176" s="9" t="s">
        <v>281</v>
      </c>
      <c r="B176" s="30" t="s">
        <v>112</v>
      </c>
      <c r="C176" s="32" t="s">
        <v>113</v>
      </c>
      <c r="D176" s="32">
        <v>146.505</v>
      </c>
      <c r="E176" s="46">
        <v>146.505</v>
      </c>
      <c r="F176" s="10"/>
      <c r="G176" s="10"/>
      <c r="H176" s="2"/>
      <c r="I176" s="2"/>
      <c r="J176" s="2"/>
      <c r="K176" s="2"/>
      <c r="L176" s="15"/>
      <c r="M176" s="15"/>
      <c r="N176" s="15"/>
      <c r="O176" s="15"/>
      <c r="P176" s="15"/>
      <c r="Q176" s="15"/>
      <c r="R176" s="15"/>
      <c r="S176" s="15"/>
    </row>
    <row r="177" spans="1:19" x14ac:dyDescent="0.25">
      <c r="A177" s="9" t="s">
        <v>282</v>
      </c>
      <c r="B177" s="30" t="s">
        <v>114</v>
      </c>
      <c r="C177" s="32" t="s">
        <v>115</v>
      </c>
      <c r="D177" s="32">
        <v>32</v>
      </c>
      <c r="E177" s="46">
        <v>32</v>
      </c>
      <c r="F177" s="10"/>
      <c r="G177" s="10"/>
      <c r="H177" s="2"/>
      <c r="I177" s="2"/>
      <c r="J177" s="2"/>
      <c r="K177" s="2"/>
      <c r="L177" s="15"/>
      <c r="M177" s="15"/>
      <c r="N177" s="15"/>
      <c r="O177" s="15"/>
      <c r="P177" s="15"/>
      <c r="Q177" s="15"/>
      <c r="R177" s="15"/>
      <c r="S177" s="15"/>
    </row>
    <row r="178" spans="1:19" x14ac:dyDescent="0.25">
      <c r="A178" s="9" t="s">
        <v>283</v>
      </c>
      <c r="B178" s="30" t="s">
        <v>116</v>
      </c>
      <c r="C178" s="32" t="s">
        <v>115</v>
      </c>
      <c r="D178" s="32">
        <v>17</v>
      </c>
      <c r="E178" s="46">
        <v>17</v>
      </c>
      <c r="F178" s="10"/>
      <c r="G178" s="10"/>
      <c r="H178" s="2"/>
      <c r="I178" s="2"/>
      <c r="J178" s="2"/>
      <c r="K178" s="2"/>
      <c r="L178" s="15"/>
      <c r="M178" s="15"/>
      <c r="N178" s="15"/>
      <c r="O178" s="15"/>
      <c r="P178" s="15"/>
      <c r="Q178" s="15"/>
      <c r="R178" s="15"/>
      <c r="S178" s="15"/>
    </row>
    <row r="179" spans="1:19" x14ac:dyDescent="0.25">
      <c r="A179" s="9" t="s">
        <v>284</v>
      </c>
      <c r="B179" s="30" t="s">
        <v>117</v>
      </c>
      <c r="C179" s="32" t="s">
        <v>115</v>
      </c>
      <c r="D179" s="32">
        <v>3</v>
      </c>
      <c r="E179" s="46">
        <v>3</v>
      </c>
      <c r="F179" s="10"/>
      <c r="G179" s="10"/>
      <c r="H179" s="2"/>
      <c r="I179" s="2"/>
      <c r="J179" s="2"/>
      <c r="K179" s="2"/>
      <c r="L179" s="15"/>
      <c r="M179" s="15"/>
      <c r="N179" s="15"/>
      <c r="O179" s="15"/>
      <c r="P179" s="15"/>
      <c r="Q179" s="15"/>
      <c r="R179" s="15"/>
      <c r="S179" s="15"/>
    </row>
    <row r="180" spans="1:19" x14ac:dyDescent="0.25">
      <c r="A180" s="9" t="s">
        <v>285</v>
      </c>
      <c r="B180" s="30" t="s">
        <v>118</v>
      </c>
      <c r="C180" s="32" t="s">
        <v>115</v>
      </c>
      <c r="D180" s="32">
        <v>5544</v>
      </c>
      <c r="E180" s="46">
        <v>5544</v>
      </c>
      <c r="F180" s="10"/>
      <c r="G180" s="10"/>
      <c r="H180" s="2"/>
      <c r="I180" s="2"/>
      <c r="J180" s="2"/>
      <c r="K180" s="2"/>
      <c r="L180" s="15"/>
      <c r="M180" s="15"/>
      <c r="N180" s="15"/>
      <c r="O180" s="15"/>
      <c r="P180" s="15"/>
      <c r="Q180" s="15"/>
      <c r="R180" s="15"/>
      <c r="S180" s="15"/>
    </row>
    <row r="181" spans="1:19" x14ac:dyDescent="0.25">
      <c r="A181" s="9" t="s">
        <v>286</v>
      </c>
      <c r="B181" s="30" t="s">
        <v>119</v>
      </c>
      <c r="C181" s="32" t="s">
        <v>115</v>
      </c>
      <c r="D181" s="32">
        <v>922</v>
      </c>
      <c r="E181" s="46">
        <v>922</v>
      </c>
      <c r="F181" s="10"/>
      <c r="G181" s="10"/>
      <c r="H181" s="2"/>
      <c r="I181" s="2"/>
      <c r="J181" s="2"/>
      <c r="K181" s="2"/>
      <c r="L181" s="15"/>
      <c r="M181" s="15"/>
      <c r="N181" s="15"/>
      <c r="O181" s="15"/>
      <c r="P181" s="15"/>
      <c r="Q181" s="15"/>
      <c r="R181" s="15"/>
      <c r="S181" s="15"/>
    </row>
    <row r="182" spans="1:19" ht="47.25" x14ac:dyDescent="0.25">
      <c r="A182" s="44">
        <v>47</v>
      </c>
      <c r="B182" s="41" t="s">
        <v>13</v>
      </c>
      <c r="C182" s="31" t="s">
        <v>120</v>
      </c>
      <c r="D182" s="32">
        <v>1</v>
      </c>
      <c r="E182" s="46"/>
      <c r="F182" s="10">
        <f t="shared" ref="F182:F183" si="16">H182+L182+P182</f>
        <v>200000</v>
      </c>
      <c r="G182" s="10">
        <f>I182+M182+Q182</f>
        <v>191104.00625000001</v>
      </c>
      <c r="H182" s="2">
        <v>200000</v>
      </c>
      <c r="I182" s="2">
        <f>191104006.25/1000</f>
        <v>191104.00625000001</v>
      </c>
      <c r="J182" s="2"/>
      <c r="K182" s="2"/>
      <c r="L182" s="15"/>
      <c r="M182" s="15"/>
      <c r="N182" s="15"/>
      <c r="O182" s="15"/>
      <c r="P182" s="15"/>
      <c r="Q182" s="15"/>
      <c r="R182" s="15"/>
      <c r="S182" s="15"/>
    </row>
    <row r="183" spans="1:19" x14ac:dyDescent="0.25">
      <c r="A183" s="44">
        <v>48</v>
      </c>
      <c r="B183" s="37" t="s">
        <v>14</v>
      </c>
      <c r="C183" s="46" t="s">
        <v>115</v>
      </c>
      <c r="D183" s="32">
        <v>5</v>
      </c>
      <c r="E183" s="46"/>
      <c r="F183" s="10">
        <f t="shared" si="16"/>
        <v>278782.79110714298</v>
      </c>
      <c r="G183" s="10">
        <f>I183+M183+Q183</f>
        <v>274375.34012000001</v>
      </c>
      <c r="H183" s="2">
        <v>278782.79110714298</v>
      </c>
      <c r="I183" s="2">
        <v>274375.34012000001</v>
      </c>
      <c r="J183" s="2"/>
      <c r="K183" s="2"/>
      <c r="L183" s="15"/>
      <c r="M183" s="15"/>
      <c r="N183" s="15"/>
      <c r="O183" s="15"/>
      <c r="P183" s="15"/>
      <c r="Q183" s="15"/>
      <c r="R183" s="15"/>
      <c r="S183" s="15"/>
    </row>
    <row r="184" spans="1:19" x14ac:dyDescent="0.25">
      <c r="A184" s="9" t="s">
        <v>107</v>
      </c>
      <c r="B184" s="26" t="s">
        <v>185</v>
      </c>
      <c r="C184" s="32" t="s">
        <v>115</v>
      </c>
      <c r="D184" s="32">
        <v>1</v>
      </c>
      <c r="E184" s="46"/>
      <c r="F184" s="10"/>
      <c r="G184" s="10"/>
      <c r="H184" s="2"/>
      <c r="I184" s="2"/>
      <c r="J184" s="2"/>
      <c r="K184" s="2"/>
      <c r="L184" s="15"/>
      <c r="M184" s="15"/>
      <c r="N184" s="15"/>
      <c r="O184" s="15"/>
      <c r="P184" s="15"/>
      <c r="Q184" s="15"/>
      <c r="R184" s="15"/>
      <c r="S184" s="15"/>
    </row>
    <row r="185" spans="1:19" x14ac:dyDescent="0.25">
      <c r="A185" s="9" t="s">
        <v>108</v>
      </c>
      <c r="B185" s="26" t="s">
        <v>187</v>
      </c>
      <c r="C185" s="32" t="s">
        <v>115</v>
      </c>
      <c r="D185" s="32">
        <v>1</v>
      </c>
      <c r="E185" s="46"/>
      <c r="F185" s="10"/>
      <c r="G185" s="10"/>
      <c r="H185" s="2"/>
      <c r="I185" s="2"/>
      <c r="J185" s="2"/>
      <c r="K185" s="2"/>
      <c r="L185" s="15"/>
      <c r="M185" s="15"/>
      <c r="N185" s="15"/>
      <c r="O185" s="15"/>
      <c r="P185" s="15"/>
      <c r="Q185" s="15"/>
      <c r="R185" s="15"/>
      <c r="S185" s="15"/>
    </row>
    <row r="186" spans="1:19" x14ac:dyDescent="0.25">
      <c r="A186" s="9" t="s">
        <v>109</v>
      </c>
      <c r="B186" s="26" t="s">
        <v>186</v>
      </c>
      <c r="C186" s="32" t="s">
        <v>115</v>
      </c>
      <c r="D186" s="32">
        <v>2</v>
      </c>
      <c r="E186" s="46"/>
      <c r="F186" s="10"/>
      <c r="G186" s="10"/>
      <c r="H186" s="2"/>
      <c r="I186" s="2"/>
      <c r="J186" s="2"/>
      <c r="K186" s="2"/>
      <c r="L186" s="15"/>
      <c r="M186" s="15"/>
      <c r="N186" s="15"/>
      <c r="O186" s="15"/>
      <c r="P186" s="15"/>
      <c r="Q186" s="15"/>
      <c r="R186" s="15"/>
      <c r="S186" s="15"/>
    </row>
    <row r="187" spans="1:19" x14ac:dyDescent="0.25">
      <c r="A187" s="9" t="s">
        <v>287</v>
      </c>
      <c r="B187" s="26" t="s">
        <v>188</v>
      </c>
      <c r="C187" s="32" t="s">
        <v>124</v>
      </c>
      <c r="D187" s="32">
        <v>1</v>
      </c>
      <c r="E187" s="46"/>
      <c r="F187" s="10"/>
      <c r="G187" s="10"/>
      <c r="H187" s="2"/>
      <c r="I187" s="2"/>
      <c r="J187" s="2"/>
      <c r="K187" s="2"/>
      <c r="L187" s="15"/>
      <c r="M187" s="15"/>
      <c r="N187" s="15"/>
      <c r="O187" s="15"/>
      <c r="P187" s="15"/>
      <c r="Q187" s="15"/>
      <c r="R187" s="15"/>
      <c r="S187" s="15"/>
    </row>
    <row r="188" spans="1:19" x14ac:dyDescent="0.25">
      <c r="A188" s="9" t="s">
        <v>288</v>
      </c>
      <c r="B188" s="26" t="s">
        <v>189</v>
      </c>
      <c r="C188" s="32" t="s">
        <v>115</v>
      </c>
      <c r="D188" s="32">
        <v>1</v>
      </c>
      <c r="E188" s="46"/>
      <c r="F188" s="10"/>
      <c r="G188" s="10"/>
      <c r="H188" s="2"/>
      <c r="I188" s="2"/>
      <c r="J188" s="2"/>
      <c r="K188" s="2"/>
      <c r="L188" s="15"/>
      <c r="M188" s="15"/>
      <c r="N188" s="15"/>
      <c r="O188" s="15"/>
      <c r="P188" s="15"/>
      <c r="Q188" s="15"/>
      <c r="R188" s="15"/>
      <c r="S188" s="15"/>
    </row>
    <row r="189" spans="1:19" x14ac:dyDescent="0.25">
      <c r="A189" s="9" t="s">
        <v>289</v>
      </c>
      <c r="B189" s="26" t="s">
        <v>190</v>
      </c>
      <c r="C189" s="32" t="s">
        <v>124</v>
      </c>
      <c r="D189" s="32">
        <v>2</v>
      </c>
      <c r="E189" s="46"/>
      <c r="F189" s="10"/>
      <c r="G189" s="10"/>
      <c r="H189" s="2"/>
      <c r="I189" s="2"/>
      <c r="J189" s="2"/>
      <c r="K189" s="2"/>
      <c r="L189" s="15"/>
      <c r="M189" s="15"/>
      <c r="N189" s="15"/>
      <c r="O189" s="15"/>
      <c r="P189" s="15"/>
      <c r="Q189" s="15"/>
      <c r="R189" s="15"/>
      <c r="S189" s="15"/>
    </row>
    <row r="190" spans="1:19" ht="28.5" x14ac:dyDescent="0.25">
      <c r="A190" s="44">
        <v>49</v>
      </c>
      <c r="B190" s="37" t="s">
        <v>29</v>
      </c>
      <c r="C190" s="32" t="s">
        <v>51</v>
      </c>
      <c r="D190" s="32">
        <v>1</v>
      </c>
      <c r="E190" s="46"/>
      <c r="F190" s="10">
        <f t="shared" ref="F190:F199" si="17">H190+L190+P190</f>
        <v>10918.3</v>
      </c>
      <c r="G190" s="10">
        <f>I190+M190+Q190</f>
        <v>0</v>
      </c>
      <c r="H190" s="2">
        <v>10918.3</v>
      </c>
      <c r="I190" s="2"/>
      <c r="J190" s="2"/>
      <c r="K190" s="2"/>
      <c r="L190" s="15"/>
      <c r="M190" s="15"/>
      <c r="N190" s="15"/>
      <c r="O190" s="15"/>
      <c r="P190" s="15"/>
      <c r="Q190" s="15"/>
      <c r="R190" s="15"/>
      <c r="S190" s="15"/>
    </row>
    <row r="191" spans="1:19" ht="28.5" x14ac:dyDescent="0.25">
      <c r="A191" s="44">
        <v>50</v>
      </c>
      <c r="B191" s="37" t="s">
        <v>92</v>
      </c>
      <c r="C191" s="32" t="s">
        <v>111</v>
      </c>
      <c r="D191" s="32">
        <v>1</v>
      </c>
      <c r="E191" s="46"/>
      <c r="F191" s="10">
        <f t="shared" si="17"/>
        <v>314300.549098433</v>
      </c>
      <c r="G191" s="10">
        <f t="shared" ref="G191:G199" si="18">I191+M191+Q191</f>
        <v>0</v>
      </c>
      <c r="H191" s="2">
        <v>314300.549098433</v>
      </c>
      <c r="I191" s="2"/>
      <c r="J191" s="2"/>
      <c r="K191" s="2"/>
      <c r="L191" s="15"/>
      <c r="M191" s="15"/>
      <c r="N191" s="15"/>
      <c r="O191" s="15"/>
      <c r="P191" s="15"/>
      <c r="Q191" s="15"/>
      <c r="R191" s="15"/>
      <c r="S191" s="15"/>
    </row>
    <row r="192" spans="1:19" x14ac:dyDescent="0.25">
      <c r="A192" s="44">
        <v>51</v>
      </c>
      <c r="B192" s="37" t="s">
        <v>93</v>
      </c>
      <c r="C192" s="32" t="s">
        <v>111</v>
      </c>
      <c r="D192" s="32">
        <v>1</v>
      </c>
      <c r="E192" s="46"/>
      <c r="F192" s="10">
        <f t="shared" si="17"/>
        <v>4942.4713092362799</v>
      </c>
      <c r="G192" s="10">
        <f t="shared" si="18"/>
        <v>4874.1061200000004</v>
      </c>
      <c r="H192" s="2">
        <v>4942.4713092362799</v>
      </c>
      <c r="I192" s="2">
        <v>4874.1061200000004</v>
      </c>
      <c r="J192" s="2"/>
      <c r="K192" s="2"/>
      <c r="L192" s="15"/>
      <c r="M192" s="15"/>
      <c r="N192" s="15"/>
      <c r="O192" s="15"/>
      <c r="P192" s="15"/>
      <c r="Q192" s="15"/>
      <c r="R192" s="15"/>
      <c r="S192" s="15"/>
    </row>
    <row r="193" spans="1:19" ht="28.5" x14ac:dyDescent="0.25">
      <c r="A193" s="44">
        <v>52</v>
      </c>
      <c r="B193" s="37" t="s">
        <v>30</v>
      </c>
      <c r="C193" s="46" t="s">
        <v>113</v>
      </c>
      <c r="D193" s="46">
        <v>0.63</v>
      </c>
      <c r="E193" s="46"/>
      <c r="F193" s="10">
        <f t="shared" si="17"/>
        <v>10634.06</v>
      </c>
      <c r="G193" s="10">
        <f t="shared" si="18"/>
        <v>0</v>
      </c>
      <c r="H193" s="2">
        <v>10634.06</v>
      </c>
      <c r="I193" s="2"/>
      <c r="J193" s="2"/>
      <c r="K193" s="2"/>
      <c r="L193" s="15"/>
      <c r="M193" s="15"/>
      <c r="N193" s="15"/>
      <c r="O193" s="15"/>
      <c r="P193" s="15"/>
      <c r="Q193" s="15"/>
      <c r="R193" s="15"/>
      <c r="S193" s="15"/>
    </row>
    <row r="194" spans="1:19" x14ac:dyDescent="0.25">
      <c r="A194" s="9" t="s">
        <v>110</v>
      </c>
      <c r="B194" s="26" t="s">
        <v>191</v>
      </c>
      <c r="C194" s="32" t="s">
        <v>113</v>
      </c>
      <c r="D194" s="32">
        <v>0.63</v>
      </c>
      <c r="E194" s="46"/>
      <c r="F194" s="10"/>
      <c r="G194" s="10"/>
      <c r="H194" s="2"/>
      <c r="I194" s="2"/>
      <c r="J194" s="2"/>
      <c r="K194" s="2"/>
      <c r="L194" s="15"/>
      <c r="M194" s="15"/>
      <c r="N194" s="15"/>
      <c r="O194" s="15"/>
      <c r="P194" s="15"/>
      <c r="Q194" s="15"/>
      <c r="R194" s="15"/>
      <c r="S194" s="15"/>
    </row>
    <row r="195" spans="1:19" ht="57" x14ac:dyDescent="0.25">
      <c r="A195" s="44">
        <v>53</v>
      </c>
      <c r="B195" s="37" t="s">
        <v>31</v>
      </c>
      <c r="C195" s="32" t="s">
        <v>36</v>
      </c>
      <c r="D195" s="32">
        <v>1</v>
      </c>
      <c r="E195" s="46"/>
      <c r="F195" s="10">
        <f t="shared" si="17"/>
        <v>57994.015107142797</v>
      </c>
      <c r="G195" s="10">
        <f t="shared" si="18"/>
        <v>50976.261359999997</v>
      </c>
      <c r="H195" s="2">
        <v>57994.015107142797</v>
      </c>
      <c r="I195" s="2">
        <v>50976.261359999997</v>
      </c>
      <c r="J195" s="2"/>
      <c r="K195" s="2"/>
      <c r="L195" s="15"/>
      <c r="M195" s="15"/>
      <c r="N195" s="15"/>
      <c r="O195" s="15"/>
      <c r="P195" s="15"/>
      <c r="Q195" s="15"/>
      <c r="R195" s="15"/>
      <c r="S195" s="15"/>
    </row>
    <row r="196" spans="1:19" ht="28.5" x14ac:dyDescent="0.25">
      <c r="A196" s="44">
        <v>54</v>
      </c>
      <c r="B196" s="41" t="s">
        <v>94</v>
      </c>
      <c r="C196" s="32" t="s">
        <v>36</v>
      </c>
      <c r="D196" s="46">
        <v>1</v>
      </c>
      <c r="E196" s="46"/>
      <c r="F196" s="10">
        <f t="shared" si="17"/>
        <v>582500</v>
      </c>
      <c r="G196" s="10">
        <f t="shared" si="18"/>
        <v>469050.65263999999</v>
      </c>
      <c r="H196" s="2">
        <v>582500</v>
      </c>
      <c r="I196" s="2">
        <v>469050.65263999999</v>
      </c>
      <c r="J196" s="2"/>
      <c r="K196" s="2"/>
      <c r="L196" s="15"/>
      <c r="M196" s="15"/>
      <c r="N196" s="15"/>
      <c r="O196" s="15"/>
      <c r="P196" s="15"/>
      <c r="Q196" s="15"/>
      <c r="R196" s="15"/>
      <c r="S196" s="15"/>
    </row>
    <row r="197" spans="1:19" ht="28.5" x14ac:dyDescent="0.25">
      <c r="A197" s="44">
        <v>55</v>
      </c>
      <c r="B197" s="41" t="s">
        <v>32</v>
      </c>
      <c r="C197" s="32" t="s">
        <v>36</v>
      </c>
      <c r="D197" s="46">
        <v>1</v>
      </c>
      <c r="E197" s="46"/>
      <c r="F197" s="10">
        <f t="shared" si="17"/>
        <v>2090.4267857142854</v>
      </c>
      <c r="G197" s="10">
        <f t="shared" si="18"/>
        <v>2090.42679</v>
      </c>
      <c r="H197" s="1">
        <v>2090.4267857142854</v>
      </c>
      <c r="I197" s="1">
        <v>2090.42679</v>
      </c>
      <c r="J197" s="1"/>
      <c r="K197" s="1"/>
      <c r="L197" s="15"/>
      <c r="M197" s="15"/>
      <c r="N197" s="15"/>
      <c r="O197" s="15"/>
      <c r="P197" s="15"/>
      <c r="Q197" s="15"/>
      <c r="R197" s="15"/>
      <c r="S197" s="15"/>
    </row>
    <row r="198" spans="1:19" x14ac:dyDescent="0.25">
      <c r="A198" s="15"/>
      <c r="B198" s="24" t="s">
        <v>11</v>
      </c>
      <c r="C198" s="20"/>
      <c r="D198" s="20"/>
      <c r="E198" s="46"/>
      <c r="F198" s="10">
        <f>SUM(F174:F197)</f>
        <v>1472277.7050276692</v>
      </c>
      <c r="G198" s="10">
        <f>SUM(G174:G197)</f>
        <v>999986.0816700001</v>
      </c>
      <c r="H198" s="25">
        <f>SUM(H174:H197)</f>
        <v>1472277.7050276692</v>
      </c>
      <c r="I198" s="25">
        <f>SUM(I174:I197)</f>
        <v>999986.0816700001</v>
      </c>
      <c r="J198" s="25"/>
      <c r="K198" s="25"/>
      <c r="L198" s="25">
        <f>SUM(L174:L197)</f>
        <v>0</v>
      </c>
      <c r="M198" s="25"/>
      <c r="N198" s="25"/>
      <c r="O198" s="25"/>
      <c r="P198" s="25">
        <f>SUM(P174:P197)</f>
        <v>0</v>
      </c>
      <c r="Q198" s="25"/>
      <c r="R198" s="25"/>
      <c r="S198" s="25"/>
    </row>
    <row r="199" spans="1:19" ht="31.5" x14ac:dyDescent="0.25">
      <c r="A199" s="44">
        <v>56</v>
      </c>
      <c r="B199" s="3" t="s">
        <v>12</v>
      </c>
      <c r="C199" s="20" t="s">
        <v>115</v>
      </c>
      <c r="D199" s="20">
        <v>801</v>
      </c>
      <c r="E199" s="46">
        <v>298</v>
      </c>
      <c r="F199" s="10">
        <f t="shared" si="17"/>
        <v>267649</v>
      </c>
      <c r="G199" s="10">
        <f t="shared" si="18"/>
        <v>236021.78163000001</v>
      </c>
      <c r="H199" s="2">
        <v>267649</v>
      </c>
      <c r="I199" s="2">
        <v>236021.78163000001</v>
      </c>
      <c r="J199" s="2"/>
      <c r="K199" s="2"/>
      <c r="L199" s="15"/>
      <c r="M199" s="15"/>
      <c r="N199" s="15"/>
      <c r="O199" s="15"/>
      <c r="P199" s="15"/>
      <c r="Q199" s="15"/>
      <c r="R199" s="15"/>
      <c r="S199" s="15"/>
    </row>
    <row r="201" spans="1:19" x14ac:dyDescent="0.25">
      <c r="B201" s="62"/>
    </row>
    <row r="202" spans="1:19" ht="18.75" x14ac:dyDescent="0.3">
      <c r="A202" s="63" t="s">
        <v>319</v>
      </c>
      <c r="B202" s="64"/>
      <c r="C202" s="61"/>
    </row>
    <row r="203" spans="1:19" ht="18.75" x14ac:dyDescent="0.3">
      <c r="A203" s="63"/>
      <c r="B203" s="65"/>
    </row>
    <row r="204" spans="1:19" ht="15.75" customHeight="1" x14ac:dyDescent="0.3">
      <c r="A204" s="63"/>
      <c r="B204" s="65"/>
      <c r="Q204" s="50"/>
      <c r="R204" s="50"/>
      <c r="S204" s="50"/>
    </row>
    <row r="205" spans="1:19" ht="18.75" x14ac:dyDescent="0.3">
      <c r="A205" s="63"/>
      <c r="B205" s="65"/>
      <c r="Q205" s="50"/>
      <c r="R205" s="50"/>
      <c r="S205" s="50"/>
    </row>
    <row r="206" spans="1:19" ht="18.75" x14ac:dyDescent="0.3">
      <c r="A206" s="63"/>
      <c r="B206" s="65"/>
      <c r="Q206" s="50"/>
      <c r="R206" s="50"/>
      <c r="S206" s="50"/>
    </row>
    <row r="207" spans="1:19" ht="18.75" x14ac:dyDescent="0.3">
      <c r="A207" s="63" t="s">
        <v>320</v>
      </c>
      <c r="B207" s="65"/>
      <c r="Q207" s="50"/>
      <c r="R207" s="50"/>
      <c r="S207" s="50"/>
    </row>
    <row r="208" spans="1:19" ht="18.75" x14ac:dyDescent="0.3">
      <c r="A208" s="63"/>
      <c r="B208" s="65"/>
      <c r="Q208" s="50"/>
      <c r="R208" s="50"/>
      <c r="S208" s="50"/>
    </row>
    <row r="209" spans="1:19" ht="18.75" x14ac:dyDescent="0.3">
      <c r="A209" s="63"/>
      <c r="B209" s="65"/>
      <c r="Q209" s="50"/>
      <c r="R209" s="50"/>
      <c r="S209" s="50"/>
    </row>
    <row r="210" spans="1:19" ht="18.75" x14ac:dyDescent="0.3">
      <c r="A210" s="63"/>
      <c r="B210" s="65"/>
    </row>
    <row r="211" spans="1:19" ht="18.75" x14ac:dyDescent="0.3">
      <c r="A211" s="63"/>
      <c r="B211" s="65"/>
    </row>
    <row r="212" spans="1:19" ht="18.75" x14ac:dyDescent="0.3">
      <c r="A212" s="63" t="s">
        <v>321</v>
      </c>
      <c r="B212" s="65"/>
    </row>
    <row r="213" spans="1:19" ht="18.75" x14ac:dyDescent="0.3">
      <c r="A213" s="63"/>
      <c r="B213" s="65"/>
    </row>
    <row r="214" spans="1:19" ht="18.75" x14ac:dyDescent="0.3">
      <c r="A214" s="63"/>
      <c r="B214" s="65"/>
    </row>
    <row r="215" spans="1:19" ht="18.75" x14ac:dyDescent="0.3">
      <c r="A215" s="63"/>
      <c r="B215" s="65"/>
    </row>
    <row r="216" spans="1:19" ht="18.75" x14ac:dyDescent="0.3">
      <c r="A216" s="63"/>
      <c r="B216" s="65"/>
    </row>
    <row r="217" spans="1:19" ht="18.75" x14ac:dyDescent="0.3">
      <c r="A217" s="63" t="s">
        <v>322</v>
      </c>
      <c r="B217" s="65"/>
    </row>
    <row r="1048560" spans="3:3" x14ac:dyDescent="0.25">
      <c r="C1048560" s="43"/>
    </row>
  </sheetData>
  <mergeCells count="11">
    <mergeCell ref="Q1:S1"/>
    <mergeCell ref="H10:K10"/>
    <mergeCell ref="L10:O10"/>
    <mergeCell ref="P10:Q10"/>
    <mergeCell ref="B9:S9"/>
    <mergeCell ref="R10:S10"/>
    <mergeCell ref="C10:C11"/>
    <mergeCell ref="B10:B11"/>
    <mergeCell ref="A9:A11"/>
    <mergeCell ref="D10:E10"/>
    <mergeCell ref="F10:G10"/>
  </mergeCells>
  <printOptions horizontalCentered="1"/>
  <pageMargins left="0.55000000000000004" right="0.31496062992125984" top="0.55118110236220474" bottom="0.35433070866141736" header="0.31496062992125984" footer="0.19685039370078741"/>
  <pageSetup paperSize="8" scale="56" fitToHeight="5" orientation="landscape" r:id="rId1"/>
  <headerFooter>
    <oddFooter>&amp;C&amp;P</oddFooter>
  </headerFooter>
  <rowBreaks count="1" manualBreakCount="1">
    <brk id="157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view="pageBreakPreview" zoomScale="60" zoomScaleNormal="80" workbookViewId="0">
      <selection activeCell="A8" sqref="A8"/>
    </sheetView>
  </sheetViews>
  <sheetFormatPr defaultRowHeight="15" x14ac:dyDescent="0.25"/>
  <cols>
    <col min="1" max="1" width="32.28515625" customWidth="1"/>
    <col min="2" max="2" width="25.28515625" customWidth="1"/>
    <col min="3" max="4" width="25.42578125" customWidth="1"/>
    <col min="5" max="6" width="28" customWidth="1"/>
    <col min="257" max="262" width="28" customWidth="1"/>
    <col min="513" max="518" width="28" customWidth="1"/>
    <col min="769" max="774" width="28" customWidth="1"/>
    <col min="1025" max="1030" width="28" customWidth="1"/>
    <col min="1281" max="1286" width="28" customWidth="1"/>
    <col min="1537" max="1542" width="28" customWidth="1"/>
    <col min="1793" max="1798" width="28" customWidth="1"/>
    <col min="2049" max="2054" width="28" customWidth="1"/>
    <col min="2305" max="2310" width="28" customWidth="1"/>
    <col min="2561" max="2566" width="28" customWidth="1"/>
    <col min="2817" max="2822" width="28" customWidth="1"/>
    <col min="3073" max="3078" width="28" customWidth="1"/>
    <col min="3329" max="3334" width="28" customWidth="1"/>
    <col min="3585" max="3590" width="28" customWidth="1"/>
    <col min="3841" max="3846" width="28" customWidth="1"/>
    <col min="4097" max="4102" width="28" customWidth="1"/>
    <col min="4353" max="4358" width="28" customWidth="1"/>
    <col min="4609" max="4614" width="28" customWidth="1"/>
    <col min="4865" max="4870" width="28" customWidth="1"/>
    <col min="5121" max="5126" width="28" customWidth="1"/>
    <col min="5377" max="5382" width="28" customWidth="1"/>
    <col min="5633" max="5638" width="28" customWidth="1"/>
    <col min="5889" max="5894" width="28" customWidth="1"/>
    <col min="6145" max="6150" width="28" customWidth="1"/>
    <col min="6401" max="6406" width="28" customWidth="1"/>
    <col min="6657" max="6662" width="28" customWidth="1"/>
    <col min="6913" max="6918" width="28" customWidth="1"/>
    <col min="7169" max="7174" width="28" customWidth="1"/>
    <col min="7425" max="7430" width="28" customWidth="1"/>
    <col min="7681" max="7686" width="28" customWidth="1"/>
    <col min="7937" max="7942" width="28" customWidth="1"/>
    <col min="8193" max="8198" width="28" customWidth="1"/>
    <col min="8449" max="8454" width="28" customWidth="1"/>
    <col min="8705" max="8710" width="28" customWidth="1"/>
    <col min="8961" max="8966" width="28" customWidth="1"/>
    <col min="9217" max="9222" width="28" customWidth="1"/>
    <col min="9473" max="9478" width="28" customWidth="1"/>
    <col min="9729" max="9734" width="28" customWidth="1"/>
    <col min="9985" max="9990" width="28" customWidth="1"/>
    <col min="10241" max="10246" width="28" customWidth="1"/>
    <col min="10497" max="10502" width="28" customWidth="1"/>
    <col min="10753" max="10758" width="28" customWidth="1"/>
    <col min="11009" max="11014" width="28" customWidth="1"/>
    <col min="11265" max="11270" width="28" customWidth="1"/>
    <col min="11521" max="11526" width="28" customWidth="1"/>
    <col min="11777" max="11782" width="28" customWidth="1"/>
    <col min="12033" max="12038" width="28" customWidth="1"/>
    <col min="12289" max="12294" width="28" customWidth="1"/>
    <col min="12545" max="12550" width="28" customWidth="1"/>
    <col min="12801" max="12806" width="28" customWidth="1"/>
    <col min="13057" max="13062" width="28" customWidth="1"/>
    <col min="13313" max="13318" width="28" customWidth="1"/>
    <col min="13569" max="13574" width="28" customWidth="1"/>
    <col min="13825" max="13830" width="28" customWidth="1"/>
    <col min="14081" max="14086" width="28" customWidth="1"/>
    <col min="14337" max="14342" width="28" customWidth="1"/>
    <col min="14593" max="14598" width="28" customWidth="1"/>
    <col min="14849" max="14854" width="28" customWidth="1"/>
    <col min="15105" max="15110" width="28" customWidth="1"/>
    <col min="15361" max="15366" width="28" customWidth="1"/>
    <col min="15617" max="15622" width="28" customWidth="1"/>
    <col min="15873" max="15878" width="28" customWidth="1"/>
    <col min="16129" max="16134" width="28" customWidth="1"/>
  </cols>
  <sheetData>
    <row r="1" spans="1:13" ht="15" customHeight="1" x14ac:dyDescent="0.25">
      <c r="E1" s="52"/>
      <c r="F1" s="55" t="s">
        <v>318</v>
      </c>
      <c r="G1" s="55"/>
      <c r="H1" s="55"/>
      <c r="I1" s="55"/>
      <c r="J1" s="55"/>
      <c r="K1" s="52"/>
      <c r="L1" s="52"/>
      <c r="M1" s="52"/>
    </row>
    <row r="2" spans="1:13" ht="15" customHeight="1" x14ac:dyDescent="0.25">
      <c r="E2" s="52"/>
      <c r="F2" s="55"/>
      <c r="G2" s="55"/>
      <c r="H2" s="55"/>
      <c r="I2" s="55"/>
      <c r="J2" s="55"/>
      <c r="K2" s="52"/>
      <c r="L2" s="52"/>
      <c r="M2" s="52"/>
    </row>
    <row r="3" spans="1:13" ht="15" customHeight="1" x14ac:dyDescent="0.25">
      <c r="E3" s="52"/>
      <c r="F3" s="55"/>
      <c r="G3" s="55"/>
      <c r="H3" s="55"/>
      <c r="I3" s="55"/>
      <c r="J3" s="55"/>
      <c r="K3" s="52"/>
      <c r="L3" s="52"/>
      <c r="M3" s="52"/>
    </row>
    <row r="4" spans="1:13" ht="15" customHeight="1" x14ac:dyDescent="0.25">
      <c r="E4" s="52"/>
      <c r="F4" s="55"/>
      <c r="G4" s="55"/>
      <c r="H4" s="55"/>
      <c r="I4" s="55"/>
      <c r="J4" s="55"/>
      <c r="K4" s="52"/>
      <c r="L4" s="52"/>
      <c r="M4" s="52"/>
    </row>
    <row r="5" spans="1:13" ht="15" customHeight="1" x14ac:dyDescent="0.25">
      <c r="E5" s="52"/>
      <c r="F5" s="55"/>
      <c r="G5" s="55"/>
      <c r="H5" s="55"/>
      <c r="I5" s="55"/>
      <c r="J5" s="55"/>
      <c r="K5" s="52"/>
      <c r="L5" s="52"/>
      <c r="M5" s="52"/>
    </row>
    <row r="6" spans="1:13" ht="15" customHeight="1" x14ac:dyDescent="0.25">
      <c r="E6" s="52"/>
      <c r="F6" s="52"/>
      <c r="G6" s="52"/>
    </row>
    <row r="8" spans="1:13" ht="78.75" x14ac:dyDescent="0.25">
      <c r="A8" s="73" t="s">
        <v>325</v>
      </c>
      <c r="B8" s="73" t="s">
        <v>297</v>
      </c>
      <c r="C8" s="73" t="s">
        <v>298</v>
      </c>
      <c r="D8" s="73" t="s">
        <v>309</v>
      </c>
      <c r="E8" s="73" t="s">
        <v>299</v>
      </c>
      <c r="F8" s="73" t="s">
        <v>300</v>
      </c>
    </row>
    <row r="9" spans="1:13" ht="110.25" x14ac:dyDescent="0.25">
      <c r="A9" s="74" t="s">
        <v>301</v>
      </c>
      <c r="B9" s="75">
        <v>67</v>
      </c>
      <c r="C9" s="75">
        <v>66.599999999999994</v>
      </c>
      <c r="D9" s="75" t="s">
        <v>302</v>
      </c>
      <c r="E9" s="76"/>
      <c r="F9" s="76"/>
    </row>
    <row r="10" spans="1:13" ht="78.75" x14ac:dyDescent="0.25">
      <c r="A10" s="74" t="s">
        <v>303</v>
      </c>
      <c r="B10" s="77">
        <v>14</v>
      </c>
      <c r="C10" s="78">
        <v>14.9</v>
      </c>
      <c r="D10" s="75">
        <v>13.23</v>
      </c>
      <c r="E10" s="76"/>
      <c r="F10" s="76"/>
    </row>
    <row r="11" spans="1:13" ht="63" hidden="1" x14ac:dyDescent="0.25">
      <c r="A11" s="74" t="s">
        <v>304</v>
      </c>
      <c r="B11" s="76"/>
      <c r="C11" s="76"/>
      <c r="D11" s="76"/>
      <c r="E11" s="76"/>
      <c r="F11" s="76"/>
    </row>
    <row r="12" spans="1:13" ht="15.75" hidden="1" x14ac:dyDescent="0.25">
      <c r="A12" s="76" t="s">
        <v>305</v>
      </c>
      <c r="B12" s="76"/>
      <c r="C12" s="76"/>
      <c r="D12" s="76"/>
      <c r="E12" s="76"/>
      <c r="F12" s="76"/>
    </row>
    <row r="13" spans="1:13" ht="15.75" hidden="1" x14ac:dyDescent="0.25">
      <c r="A13" s="76" t="s">
        <v>305</v>
      </c>
      <c r="B13" s="76"/>
      <c r="C13" s="76"/>
      <c r="D13" s="76"/>
      <c r="E13" s="76"/>
      <c r="F13" s="76"/>
    </row>
    <row r="14" spans="1:13" ht="63" x14ac:dyDescent="0.25">
      <c r="A14" s="74" t="s">
        <v>304</v>
      </c>
      <c r="B14" s="77" t="s">
        <v>306</v>
      </c>
      <c r="C14" s="78" t="s">
        <v>307</v>
      </c>
      <c r="D14" s="75" t="s">
        <v>308</v>
      </c>
      <c r="E14" s="79"/>
      <c r="F14" s="79"/>
    </row>
    <row r="16" spans="1:13" x14ac:dyDescent="0.25">
      <c r="A16" s="60" t="s">
        <v>324</v>
      </c>
    </row>
    <row r="17" spans="1:19" x14ac:dyDescent="0.25">
      <c r="A17" s="60" t="s">
        <v>323</v>
      </c>
    </row>
    <row r="19" spans="1:19" s="70" customFormat="1" x14ac:dyDescent="0.25">
      <c r="A19" s="66" t="s">
        <v>319</v>
      </c>
      <c r="B19" s="67"/>
      <c r="C19" s="68"/>
      <c r="D19" s="69"/>
      <c r="E19" s="69"/>
    </row>
    <row r="20" spans="1:19" s="70" customFormat="1" x14ac:dyDescent="0.25">
      <c r="A20" s="66"/>
      <c r="B20" s="71"/>
      <c r="C20" s="69"/>
      <c r="D20" s="69"/>
      <c r="E20" s="69"/>
    </row>
    <row r="21" spans="1:19" s="70" customFormat="1" ht="15.75" customHeight="1" x14ac:dyDescent="0.25">
      <c r="A21" s="66"/>
      <c r="B21" s="71"/>
      <c r="C21" s="69"/>
      <c r="D21" s="69"/>
      <c r="E21" s="69"/>
      <c r="Q21" s="72"/>
      <c r="R21" s="72"/>
      <c r="S21" s="72"/>
    </row>
    <row r="22" spans="1:19" s="70" customFormat="1" x14ac:dyDescent="0.25">
      <c r="A22" s="66"/>
      <c r="B22" s="71"/>
      <c r="C22" s="69"/>
      <c r="D22" s="69"/>
      <c r="E22" s="69"/>
    </row>
    <row r="23" spans="1:19" s="70" customFormat="1" x14ac:dyDescent="0.25">
      <c r="A23" s="66"/>
      <c r="B23" s="71"/>
      <c r="C23" s="69"/>
      <c r="D23" s="69"/>
      <c r="E23" s="69"/>
    </row>
    <row r="24" spans="1:19" s="70" customFormat="1" x14ac:dyDescent="0.25">
      <c r="A24" s="66"/>
      <c r="B24" s="71"/>
      <c r="C24" s="69"/>
      <c r="D24" s="69"/>
      <c r="E24" s="69"/>
    </row>
    <row r="25" spans="1:19" s="70" customFormat="1" x14ac:dyDescent="0.25">
      <c r="A25" s="66" t="s">
        <v>322</v>
      </c>
      <c r="B25" s="71"/>
      <c r="C25" s="69"/>
      <c r="D25" s="69"/>
      <c r="E25" s="69"/>
    </row>
  </sheetData>
  <mergeCells count="1">
    <mergeCell ref="F1:J5"/>
  </mergeCells>
  <pageMargins left="0.62992125984251968" right="0.39370078740157483" top="0.74803149606299213" bottom="0.35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Приложение 1</vt:lpstr>
      <vt:lpstr>Лист1</vt:lpstr>
      <vt:lpstr>Лист2</vt:lpstr>
      <vt:lpstr>'Приложение 1'!Заголовки_для_печати</vt:lpstr>
      <vt:lpstr>'Приложение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nkozlova</dc:creator>
  <cp:lastModifiedBy>Тауешбаева Жанар</cp:lastModifiedBy>
  <cp:lastPrinted>2016-12-13T10:04:06Z</cp:lastPrinted>
  <dcterms:created xsi:type="dcterms:W3CDTF">2015-05-28T08:54:31Z</dcterms:created>
  <dcterms:modified xsi:type="dcterms:W3CDTF">2016-12-14T09:05:07Z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