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Приложение 1 рус" sheetId="2" r:id="rId1"/>
    <sheet name="Лист1" sheetId="4" r:id="rId2"/>
  </sheets>
  <definedNames>
    <definedName name="_xlnm.Print_Titles" localSheetId="0">'Приложение 1 рус'!$8:$10</definedName>
    <definedName name="_xlnm.Print_Area" localSheetId="1">Лист1!$A$1:$M$14</definedName>
    <definedName name="_xlnm.Print_Area" localSheetId="0">'Приложение 1 рус'!$A$1:$M$244</definedName>
  </definedNames>
  <calcPr calcId="145621"/>
</workbook>
</file>

<file path=xl/calcChain.xml><?xml version="1.0" encoding="utf-8"?>
<calcChain xmlns="http://schemas.openxmlformats.org/spreadsheetml/2006/main">
  <c r="I222" i="2" l="1"/>
  <c r="I60" i="2"/>
  <c r="G31" i="2" l="1"/>
  <c r="G33" i="2"/>
  <c r="G37" i="2"/>
  <c r="G39" i="2"/>
  <c r="G60" i="2"/>
  <c r="G184" i="2"/>
  <c r="G180" i="2"/>
  <c r="G176" i="2"/>
  <c r="I49" i="2"/>
  <c r="G49" i="2" s="1"/>
  <c r="I44" i="2"/>
  <c r="G44" i="2" s="1"/>
  <c r="I58" i="2"/>
  <c r="I174" i="2"/>
  <c r="G174" i="2" s="1"/>
  <c r="I225" i="2"/>
  <c r="G225" i="2" s="1"/>
  <c r="I186" i="2" l="1"/>
  <c r="G186" i="2" s="1"/>
  <c r="I121" i="2" l="1"/>
  <c r="G222" i="2" l="1"/>
  <c r="G216" i="2"/>
  <c r="G214" i="2"/>
  <c r="G200" i="2"/>
  <c r="G224" i="2" s="1"/>
  <c r="I198" i="2"/>
  <c r="G198" i="2" s="1"/>
  <c r="F196" i="2"/>
  <c r="L196" i="2"/>
  <c r="I195" i="2"/>
  <c r="G195" i="2" s="1"/>
  <c r="G193" i="2"/>
  <c r="I193" i="2"/>
  <c r="I191" i="2"/>
  <c r="G191" i="2" s="1"/>
  <c r="I178" i="2"/>
  <c r="G178" i="2" s="1"/>
  <c r="I172" i="2"/>
  <c r="G172" i="2" s="1"/>
  <c r="G146" i="2"/>
  <c r="G127" i="2"/>
  <c r="G121" i="2"/>
  <c r="G119" i="2"/>
  <c r="I224" i="2" l="1"/>
  <c r="K58" i="2"/>
  <c r="M29" i="2"/>
  <c r="G29" i="2" s="1"/>
  <c r="I25" i="2"/>
  <c r="M14" i="2"/>
  <c r="F225" i="2"/>
  <c r="G14" i="2" l="1"/>
  <c r="M196" i="2"/>
  <c r="M12" i="2" s="1"/>
  <c r="G25" i="2"/>
  <c r="I196" i="2"/>
  <c r="I12" i="2" s="1"/>
  <c r="G58" i="2"/>
  <c r="K196" i="2"/>
  <c r="K12" i="2" s="1"/>
  <c r="G196" i="2"/>
  <c r="D200" i="2"/>
  <c r="D188" i="2"/>
  <c r="G12" i="2" l="1"/>
  <c r="D147" i="2"/>
  <c r="D146" i="2"/>
  <c r="D127" i="2"/>
  <c r="D61" i="2"/>
  <c r="D60" i="2"/>
  <c r="D49" i="2"/>
  <c r="D44" i="2"/>
  <c r="D39" i="2"/>
  <c r="D14" i="2"/>
  <c r="J196" i="2" l="1"/>
  <c r="H196" i="2"/>
  <c r="H224" i="2" l="1"/>
  <c r="F224" i="2" s="1"/>
  <c r="J224" i="2"/>
  <c r="L224" i="2"/>
  <c r="H12" i="2" l="1"/>
  <c r="J12" i="2"/>
  <c r="L12" i="2"/>
  <c r="F12" i="2" l="1"/>
</calcChain>
</file>

<file path=xl/sharedStrings.xml><?xml version="1.0" encoding="utf-8"?>
<sst xmlns="http://schemas.openxmlformats.org/spreadsheetml/2006/main" count="515" uniqueCount="304">
  <si>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</si>
  <si>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</si>
  <si>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</si>
  <si>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</si>
  <si>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Количество</t>
  </si>
  <si>
    <t>(вид деятельности)</t>
  </si>
  <si>
    <t>Строительство "ПС 110/10/6 кВ № 14А "Турксиб"</t>
  </si>
  <si>
    <t>Итого по г.Алматы</t>
  </si>
  <si>
    <t>Итого по Алматинской области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</si>
  <si>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</si>
  <si>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</si>
  <si>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 xml:space="preserve">Реконструкция ПС-110/35/10кВ №58И "Талгар" </t>
  </si>
  <si>
    <t>(наименование субъекта)</t>
  </si>
  <si>
    <t>Единица измерений</t>
  </si>
  <si>
    <t>Строительство ЛЭП -10 кВ и ТП 10/0,4 кВ для подключения новых потребителей с разработкой ПСД</t>
  </si>
  <si>
    <t>5.1.</t>
  </si>
  <si>
    <t>21.1.</t>
  </si>
  <si>
    <t>15.1.</t>
  </si>
  <si>
    <t>15.2.</t>
  </si>
  <si>
    <t>16.1.</t>
  </si>
  <si>
    <t>14.1.</t>
  </si>
  <si>
    <t>15.3.</t>
  </si>
  <si>
    <t>17.1.</t>
  </si>
  <si>
    <t>18.1.</t>
  </si>
  <si>
    <t>19.1.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</si>
  <si>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</si>
  <si>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</si>
  <si>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</si>
  <si>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Перевод нагрузки с ПС№19А на вновь построенную ПС "Мамыр"</t>
  </si>
  <si>
    <t>СМР Развитие распределительных электрических сетей РЭС-5 для повышения надежности электроснабжения потребителей с разработкой ПСД</t>
  </si>
  <si>
    <t>Реконструкция РП и ТП в зоне ПС 3А (168А) и ПС 6А (1 этап)</t>
  </si>
  <si>
    <t>Создание (построение) АСКУЭ</t>
  </si>
  <si>
    <t>Перевод части нагрузок с существующей ПС№4 на вновь построенную ПС 110/10-10 кВ «Алатау»</t>
  </si>
  <si>
    <t>Установка переходных трансформаторов в помещениях реакторных камер ЗРУ-6 кВ на ПС 110/10/6 кВ №3А «Новая»</t>
  </si>
  <si>
    <t>Реконструкция существующих РП-10кВ №1,2,3,7 Талгарского РЭС</t>
  </si>
  <si>
    <t>Строительство нового РП-10кВ Талгарского РЭС"</t>
  </si>
  <si>
    <t>Развитие распределительных сетей 10кВ в Карасайском районе с разработкой ПСД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</si>
  <si>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</si>
  <si>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25.1.</t>
  </si>
  <si>
    <t>25.2.</t>
  </si>
  <si>
    <t>Бюджетные средства</t>
  </si>
  <si>
    <t>Перевозка трансформаторов (2 шт) на ПС 110/10/6кВ "Турксиб"</t>
  </si>
  <si>
    <t>Пусконаладочные работы на ПС 110/10/6 кВ № 14А "Турксиб"</t>
  </si>
  <si>
    <t>Перевод части нагрузок с ПС-37А «Поршень» на ПС-151А «Райымбек»</t>
  </si>
  <si>
    <t>Перевод существующих сетей 6кВ на 10кВ от РП-41</t>
  </si>
  <si>
    <t xml:space="preserve">Перевод существующих сетей 6кВ на 10кВ по РЭС-1 в районе ПС-1А </t>
  </si>
  <si>
    <t>Реконструкция и замена ТП с переводом напряжения 6 кВ на 10 кВ в РЭС-5</t>
  </si>
  <si>
    <t>Строительство полупроходного канала для перевода части нагрузок с существующей  ПС № 5 и  ПС № 17 на вновь построенную ПС 110/10  «Отрар»</t>
  </si>
  <si>
    <t>Реконструкция ВЛ-110 кВ №102А, 105А, 109А, 120АИ с заменой на композитный провод и заход-выходом ВЛ-110 кВ №120АИ на ПС-220 кВ "Бесагаш"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</si>
  <si>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</si>
  <si>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Реконструкция оборудования сетей 6кВ РП-42 и перевод сетей 6кВ
РП-42 на повышенное напряжение 10кВ</t>
  </si>
  <si>
    <t>Разработка и внедрение электронной системы "Получение технических условий"</t>
  </si>
  <si>
    <t>Строительно-монтажные работы по установке автоматических систем компенсации емкостных токов на 4-х ПС АО «АЖК» с разработкой ПСД</t>
  </si>
  <si>
    <t>1.1.</t>
  </si>
  <si>
    <t>1.2.</t>
  </si>
  <si>
    <t>1.3.</t>
  </si>
  <si>
    <t>2.1.</t>
  </si>
  <si>
    <t>3.1.</t>
  </si>
  <si>
    <t>4.1.</t>
  </si>
  <si>
    <t>7.1.</t>
  </si>
  <si>
    <t>8.1.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</si>
  <si>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</si>
  <si>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</si>
  <si>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</si>
  <si>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</si>
  <si>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</si>
  <si>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</si>
  <si>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</si>
  <si>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</si>
  <si>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12.1.</t>
  </si>
  <si>
    <t>12.2.</t>
  </si>
  <si>
    <t>12.3.</t>
  </si>
  <si>
    <t>13.1.</t>
  </si>
  <si>
    <t>20.1.</t>
  </si>
  <si>
    <t>22.1.</t>
  </si>
  <si>
    <t>23.1.</t>
  </si>
  <si>
    <t>24.1.</t>
  </si>
  <si>
    <t>26.1.</t>
  </si>
  <si>
    <t>27.1.</t>
  </si>
  <si>
    <t>29.1.</t>
  </si>
  <si>
    <t>30.1.</t>
  </si>
  <si>
    <t>31.1.</t>
  </si>
  <si>
    <t>32.1.</t>
  </si>
  <si>
    <t>33.1.</t>
  </si>
  <si>
    <t>34.1.</t>
  </si>
  <si>
    <t>ВСЕГО на 2017 год</t>
  </si>
  <si>
    <t>1.5.</t>
  </si>
  <si>
    <t xml:space="preserve">   1.4.</t>
  </si>
  <si>
    <t>1.6.</t>
  </si>
  <si>
    <t>1.7.</t>
  </si>
  <si>
    <t xml:space="preserve">1.8. </t>
  </si>
  <si>
    <t xml:space="preserve">1.9. </t>
  </si>
  <si>
    <t xml:space="preserve">1.10. </t>
  </si>
  <si>
    <t>Шкаф ТМ и  SKADA</t>
  </si>
  <si>
    <t>ПНР</t>
  </si>
  <si>
    <t>СМР</t>
  </si>
  <si>
    <t>РУОМ 480/10,5 с фильтром ФМЗО-500/11</t>
  </si>
  <si>
    <t>КРУ-10 кВ в комплекте из 14 ячеек  (КЭМОНТ)</t>
  </si>
  <si>
    <t>ТМ-630/10 кВ     (КТЗ)</t>
  </si>
  <si>
    <t>КРУЭ 110 кВ  (ALSTOM)</t>
  </si>
  <si>
    <t xml:space="preserve">Шкаф РзиА трансформатора     (ALSTOM) </t>
  </si>
  <si>
    <t>Шкаф РЗиА ВЛ-110 кВ (ALSTOM)</t>
  </si>
  <si>
    <t>Шкаф управления и автоматики (ALSTOM)</t>
  </si>
  <si>
    <t>Шкаф оперативного постоянного тока  (Энергия)</t>
  </si>
  <si>
    <t>Шкаф АСКУЭ    (ALSTOM)</t>
  </si>
  <si>
    <t>КЛ-10 кВ  ТП421-ТП8103</t>
  </si>
  <si>
    <t>КЛ-10 кВ  ТП8103-ТП1239</t>
  </si>
  <si>
    <t>0.100</t>
  </si>
  <si>
    <t>КЛ-10 кВ  ТП1237-ТП1215</t>
  </si>
  <si>
    <t>КЛ-10 кВ  ТП1233-ТП1243</t>
  </si>
  <si>
    <t>9.4.</t>
  </si>
  <si>
    <t>КЛ-10 кВ  ТП404-ТП1231</t>
  </si>
  <si>
    <t>КЛ-10 кВ  ТП2391-ТП1240</t>
  </si>
  <si>
    <t>КЛ-10 кВ  ТП1369-ТП1203</t>
  </si>
  <si>
    <t>КЛ-10 кВ  ТП1372-ТП1211</t>
  </si>
  <si>
    <t>КЛ-10 кВ  ТП1372-ТП110</t>
  </si>
  <si>
    <t>КЛ-10 кВ  ТП1211-ТП1206</t>
  </si>
  <si>
    <t>КЛ-10 кВ  ТП1239-ТП404</t>
  </si>
  <si>
    <t>КЛ-10 кВ  ТП405-ТП1243</t>
  </si>
  <si>
    <t>КЛ-10 кВ  ТП1800-ТП1172</t>
  </si>
  <si>
    <t>КЛ-10 кВ  ТП1212-ТП503</t>
  </si>
  <si>
    <t>КЛ-10 кВ  ТП110-ТП1212</t>
  </si>
  <si>
    <t>КЛ-10 кВ  ТП503-ТП1207</t>
  </si>
  <si>
    <t>Сети водопровода</t>
  </si>
  <si>
    <t>Сети канализации</t>
  </si>
  <si>
    <t xml:space="preserve"> </t>
  </si>
  <si>
    <t>ПСД</t>
  </si>
  <si>
    <t>Электрокотел  отопления БМЗ</t>
  </si>
  <si>
    <t>8.4.</t>
  </si>
  <si>
    <t>8.5.</t>
  </si>
  <si>
    <t>10.4.</t>
  </si>
  <si>
    <t>10.5.</t>
  </si>
  <si>
    <t>10.6.</t>
  </si>
  <si>
    <t>10.7.</t>
  </si>
  <si>
    <t>10.8.</t>
  </si>
  <si>
    <t>РЗДПОМ с ФМЗО компл. САНК-6</t>
  </si>
  <si>
    <t>РУОМ 480/10,5 с фильтром ФМЗО-500/11 в компл.</t>
  </si>
  <si>
    <t>Трансформатор  ТДТН 40 000/110 У1     (Китай)</t>
  </si>
  <si>
    <t>БМЗ серии КРУ-БМ с ОПУ в комплекте с ячейками КРУ-10 кВ -30 шт., шкаф РЗиА -5 шт., ШОПТ,ЩСН. (КЭМОНТ)</t>
  </si>
  <si>
    <t>БМЗ серии КРУ-БМ  в комплекте с ячейками КРУ-35 кВ -8 шт.  (КЭМОНТ)</t>
  </si>
  <si>
    <t>ТМ-250/10 кВ    АО "КТЗ"</t>
  </si>
  <si>
    <t>Разъединитель 110 кВ с 1 ЗН S2DAT  (ALSTOM)</t>
  </si>
  <si>
    <t>Выключатель элегазовый CL312    (ALSTOM)</t>
  </si>
  <si>
    <t xml:space="preserve">Разъединитель 110 кВ с 2ЗН  S2DA2T   (ALSTOM) </t>
  </si>
  <si>
    <t>Трансформатор напряжения 110 кВ OTEF123    (ALSTOM)</t>
  </si>
  <si>
    <t>компл.</t>
  </si>
  <si>
    <t xml:space="preserve"> КТПН 5163:</t>
  </si>
  <si>
    <t>КТПН 5807</t>
  </si>
  <si>
    <t>КТПН 5253</t>
  </si>
  <si>
    <t>КТПН 5297</t>
  </si>
  <si>
    <t>ТП 5380</t>
  </si>
  <si>
    <t>ТП 5390</t>
  </si>
  <si>
    <t>СМР (РЭС-7, РЭС-1, РЭС-4)</t>
  </si>
  <si>
    <t>РЭС-5</t>
  </si>
  <si>
    <t>РЭС-7</t>
  </si>
  <si>
    <t>шт.</t>
  </si>
  <si>
    <t>км</t>
  </si>
  <si>
    <t>Электронная система</t>
  </si>
  <si>
    <t>Перевод части нагрузок с существующих ПС-5А, ПС-17А и ПС-132А на вновь построенную ПС110/10 "Отрар"</t>
  </si>
  <si>
    <t xml:space="preserve">ТП 7453  </t>
  </si>
  <si>
    <t>ВЛ-0,4 кВ  (АО "Казэнергокабель")</t>
  </si>
  <si>
    <t xml:space="preserve">ТП 7132  </t>
  </si>
  <si>
    <t>ВЛ-0,4 кВ (АО "Казэнергокабель")</t>
  </si>
  <si>
    <t xml:space="preserve">ТП 7501 </t>
  </si>
  <si>
    <t xml:space="preserve"> ВЛ-0,4 кВ (АО "Казэнергокабель")</t>
  </si>
  <si>
    <t xml:space="preserve">ТП 7369 </t>
  </si>
  <si>
    <t xml:space="preserve">РП103  </t>
  </si>
  <si>
    <t xml:space="preserve">ТП 7357  </t>
  </si>
  <si>
    <t xml:space="preserve">ТП7405  </t>
  </si>
  <si>
    <t xml:space="preserve">ТП 7424  </t>
  </si>
  <si>
    <t xml:space="preserve">ТП 7400  </t>
  </si>
  <si>
    <t xml:space="preserve">ТП 7456  </t>
  </si>
  <si>
    <t xml:space="preserve">ТП 7591 </t>
  </si>
  <si>
    <t xml:space="preserve">ТП 7408  </t>
  </si>
  <si>
    <t xml:space="preserve">ТП 5206  </t>
  </si>
  <si>
    <t>ТП 5209   (КЭМОНТ)</t>
  </si>
  <si>
    <t>КТПБ-630кВА (КЭМОНТ)</t>
  </si>
  <si>
    <t xml:space="preserve">ТП 5214 </t>
  </si>
  <si>
    <t>КТПБ-400  (КЭМОНТ)</t>
  </si>
  <si>
    <t xml:space="preserve">ТП 5219 </t>
  </si>
  <si>
    <t>КТПН-У 630 кВА (КЭМОНТ)</t>
  </si>
  <si>
    <t>ВЛ-0,4 кВ   (АО "Казэнергокабель")</t>
  </si>
  <si>
    <t xml:space="preserve">ТП 5225  </t>
  </si>
  <si>
    <t>КТПН-У-400 кВА  (КЭМОНТ)</t>
  </si>
  <si>
    <t xml:space="preserve">ТП 5228  </t>
  </si>
  <si>
    <t>КТПН-630 кВА (КЭМОНТ)</t>
  </si>
  <si>
    <t xml:space="preserve">ТП 5229 </t>
  </si>
  <si>
    <t>КТПБ-630  кВА  (КЭМОНТ)</t>
  </si>
  <si>
    <t>КТПБ-630 (КЭМОНТ)</t>
  </si>
  <si>
    <t xml:space="preserve">ТП 5231  </t>
  </si>
  <si>
    <t xml:space="preserve">ТП 5311 </t>
  </si>
  <si>
    <t>КТПБ-160  (КЭМОНТ)</t>
  </si>
  <si>
    <t>Трансформатор тока 110 кВ OSKF 123    (ALSTOM)</t>
  </si>
  <si>
    <t>Дизель-генератор (СГП) (Power Engineering Expert)</t>
  </si>
  <si>
    <t>РРЛ связь  компл на 2 мачты (АВВ)</t>
  </si>
  <si>
    <t>оборудование ВЧ связи (компл.)  (АВВ)</t>
  </si>
  <si>
    <t>РУ-0,4 кВ</t>
  </si>
  <si>
    <t>КТПБ 400 кВА (КЭМОНТ)</t>
  </si>
  <si>
    <t>6.1.</t>
  </si>
  <si>
    <t>6.2.</t>
  </si>
  <si>
    <t>Экспертиза</t>
  </si>
  <si>
    <t xml:space="preserve">Выплата компенсации  землепользователю Нурсеитовой по трассе КЛ-220 кВ "Кенсай-Ерменсай" 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</si>
  <si>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</si>
  <si>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</si>
  <si>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</si>
  <si>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</si>
  <si>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</si>
  <si>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</si>
  <si>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</si>
  <si>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</si>
  <si>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</si>
  <si>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</si>
  <si>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30.12.</t>
  </si>
  <si>
    <t>30.13.</t>
  </si>
  <si>
    <t>16.3.</t>
  </si>
  <si>
    <t>16.4.</t>
  </si>
  <si>
    <t>16.2.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</si>
  <si>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</si>
  <si>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</si>
  <si>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</si>
  <si>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</si>
  <si>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</si>
  <si>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</si>
  <si>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</si>
  <si>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</si>
  <si>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</si>
  <si>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</si>
  <si>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</si>
  <si>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</si>
  <si>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</si>
  <si>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</si>
  <si>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</si>
  <si>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</si>
  <si>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</si>
  <si>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Инвестиционная программа на 2017 год</t>
  </si>
  <si>
    <t>РУ-10кВ из пяти камер КСО-3М с выключателями нагрузки ВНАП-630/10 из них одна с выключателем MYA-310-KZ (4Н-630 -1шт; 3Н-630 -3шт; 14-630 -1шт.)</t>
  </si>
  <si>
    <t>PУ-0,4кВ из четырех панелей ЩО-70, с автоматическими выключателями LS 1х1600А, 6х400А, 6х250А, измерительными преобразователем ЭНИП 2, шинный мост -1шт.</t>
  </si>
  <si>
    <t xml:space="preserve">Шкаф ТМ УТМ-64М ЭСК 033.00.00-ХХ </t>
  </si>
  <si>
    <t>Шкаф ШУЭ-11-1Н-NТ-08</t>
  </si>
  <si>
    <t>Охранно-пожарная сигнализация</t>
  </si>
  <si>
    <t>к-т</t>
  </si>
  <si>
    <t xml:space="preserve">РУ-10кВ из пяти камер КСО-3М с выключателями нагрузки ВНАП-630/10 из них одна с выключателем MYA-310-KZ (4Н-630 -1шт; 3Н-630 -3шт; 14-630 -1шт.);  </t>
  </si>
  <si>
    <t xml:space="preserve">PУ-0,4кВ из трех панелей ЩО-70, с автоматическими выключателями LS 1х1600А, 2х400А, 6х250А, измерительным преобразователем ЭНИП 2. </t>
  </si>
  <si>
    <t>Система АСКУЭ, Шкаф ШУЭ-11-1Н-NТ-08</t>
  </si>
  <si>
    <t>ТП 5205</t>
  </si>
  <si>
    <t xml:space="preserve">РУ-10кВ из пяти камер КСО-3М с выключателями нагрузки ВНАП-630/10 из них одна с выключателем MYA-310-KZ (4Н-630 -1шт; 3Н-630 -3шт; 14-630 -1шт.); </t>
  </si>
  <si>
    <t xml:space="preserve">PУ-0,4кВ из двух панелей ЩО-70, с автоматическими выключателями LS 1х630А, 2х400А, 2х250А, измерительным преобразователем ЭНИП 2. </t>
  </si>
  <si>
    <t>Комплектная трансформаторная подстанция блочно-модульного типа КТПБ 250кВА напряжением 10/0,4 кВ, с кабельным вводом и кабельным выводом. В том числе: 1) зданиеблочно-модульного типа БМЗ из сэндвич панелей (ВхШхГ мм 3250х2800х4300) с системами отопления, освещения и вентиляции, с пожарной и охранной сигнализацией</t>
  </si>
  <si>
    <t xml:space="preserve">РУ-10кВ из четырех камер ОТАН-KСО-3М с выключателем нагрузки ВНАП-630/10 из них одна с выключателем MYA-310-KZ (4Н-630 -1шт; 3Н-630 -3шт.) </t>
  </si>
  <si>
    <t>PУ-0,4кВ из трех панелей ЩО-70, с автоматическими выключателями LS 1х1000А, РПС-2/1 8х250А; в комплекте с ЭНИП 2.</t>
  </si>
  <si>
    <t>Шкаф ТМ УТМ-64М</t>
  </si>
  <si>
    <t>шт</t>
  </si>
  <si>
    <t>Комплектная трансформаторная подстанция блочно-модульного типа КТПБ 400кВА напряжением 10/0,4 кВ, с кабельным вводом и кабельным выводом. В том числе: 1) здание блочно-модульного типа БМЗ из сэндвич панелей (ВхШхГ мм 3250х2800х4300) с системами отопления, освещения и вентиляции, с пожарной и охранной сигнализацией</t>
  </si>
  <si>
    <t>РУ-10кВ из четырех камер ОТАН-KСО-3М с выключателем нагрузки ВНАП-630/10 из них одна с выключателем MYA-310-KZ (4Н-630 -1шт; 3Н-630 -3шт.)</t>
  </si>
  <si>
    <t>PУ-0,4кВ из трех панелей ЩО-70, с автоматическими выключателями LS 1х1000А, РПС-4/1 4х400А, РПС-2/1 4х250А, в комплекте с ЭНИП 2.</t>
  </si>
  <si>
    <t>Комплектная трансформаторная подстанция блочно-модульного типа КТПБ 400кВА напряжением 10/0,4 кВ, с кабельным вводом и кабельным выводом. В том числе: 1) здание блочно-модульного типа БМЗ из сэндвич панелей (ВxШxГмм 3250x2800x4300) с системами отопления, освещения и вентиляции, с пожарной и охранной сигнализацией</t>
  </si>
  <si>
    <t>РУ-10кВ из четырех камер ОТАН-KСО-3М с выключателем нагрузки ВНАП-630/10 из них одна с выключателемMYA-310-KZ (4Н-630 -1шт; 3Н-630 -3шт.)</t>
  </si>
  <si>
    <t>Комплектная трансформаторная подстанция блочно-модульного типа КТПБ 400кВА напряжением 10/0,4 кВ, с кабельным вводом и кабельным выводом. В том числе: 1) здание блочно-модульного типа БМЗ из сэндвич панелей (ВxШxГмм 3250x2800x4300) с системами отопления, освещения и вентиляции, с пожарной и охранной сигнализацией;</t>
  </si>
  <si>
    <t xml:space="preserve">РУ-10кВ из четырех камер ОТАН-KСО-3М с выключателем нагрузки ВНАП-630/10 из них одна с выключателем MYA-310-KZ (4Н-630 -1шт; 3Н-630 -3шт.); </t>
  </si>
  <si>
    <t>PУ-0,4кВ из трех панелей ЩО-70, с автоматическими выключателями LS 1х1000А, РПС-4/1 4х400А, РПС-2/1 4х250А; в комплекте с ЭНИП 2.</t>
  </si>
  <si>
    <t>Строительно-монтажные работы</t>
  </si>
  <si>
    <t>Пуско-наладочные работы</t>
  </si>
  <si>
    <t>Разработка проектно-сметной документации</t>
  </si>
  <si>
    <t>Прохождение экспертизы проекта</t>
  </si>
  <si>
    <t>14.2.</t>
  </si>
  <si>
    <t>14.3.</t>
  </si>
  <si>
    <t>Комплект</t>
  </si>
  <si>
    <t>33.2.</t>
  </si>
  <si>
    <t>Комлект</t>
  </si>
  <si>
    <t>Набор</t>
  </si>
  <si>
    <t>Строительство производственного здания РЭС-3 с разработкой ПСД</t>
  </si>
  <si>
    <t>Монтаж сетей теплоснабжения учебно-производственного здания полигона АО "АЖК"</t>
  </si>
  <si>
    <t>Строительство сетей водоснабжения и канализации для обеспечения противопожарной безопасности и хозяйственно-питьевых нужд ПС-110/10-10 кВ №3А "Новая"</t>
  </si>
  <si>
    <t>план</t>
  </si>
  <si>
    <t>факт</t>
  </si>
  <si>
    <t>Сумма инвестиционной программы (проекты), тыс. тенге (без НДС)</t>
  </si>
  <si>
    <t>собственные средства</t>
  </si>
  <si>
    <t>заемные средства</t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</si>
  <si>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</si>
  <si>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план 2017 год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</si>
  <si>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</si>
  <si>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</si>
  <si>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</si>
  <si>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</si>
  <si>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</si>
  <si>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</si>
  <si>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</si>
  <si>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*- значение ориентировочного расчета уровня физического износа электрических сетей АО "АЖК" с 2016 года по 2020 года при проведении 
реконструкции сетей в 2016-2020гг.</t>
  </si>
  <si>
    <t>Заместитель Председателя Правления по корпоративному развитию и строительству</t>
  </si>
  <si>
    <t>Ж.Такенов</t>
  </si>
  <si>
    <t>Управляющий директор по   капитальному строительству</t>
  </si>
  <si>
    <t>Ж.Серикбаев</t>
  </si>
  <si>
    <t>Начальник управления капитального строительства</t>
  </si>
  <si>
    <t>Б.Жантасов</t>
  </si>
  <si>
    <t>Начальник управления перспективного развития</t>
  </si>
  <si>
    <t>Н.Жакупбеков</t>
  </si>
  <si>
    <t xml:space="preserve">Приложение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</si>
  <si>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t>Информация субъекта естественной монополии</t>
  </si>
  <si>
    <t>о ходе исполнения субъектом инвестиционной программы за 11 мес. 2017 года</t>
  </si>
  <si>
    <t xml:space="preserve">факт за 11 мес.
2016 года
</t>
  </si>
  <si>
    <t>факт 
за 11 мес. 2017 года</t>
  </si>
  <si>
    <t> 1142</t>
  </si>
  <si>
    <t> 1135</t>
  </si>
  <si>
    <t> 99,3%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</si>
</sst>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_(* #,##0.00_);_(* \(#,##0.00\);_(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/>
    </xf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12" fillId="0" borderId="0"/>
    <xf numFmtId="0" fontId="8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19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18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/>
    <xf numFmtId="0" fontId="10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0" borderId="3" xfId="5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Fill="1" applyBorder="1" applyAlignment="1"/>
    <xf numFmtId="0" fontId="7" fillId="0" borderId="5" xfId="0" applyFont="1" applyFill="1" applyBorder="1" applyAlignment="1"/>
    <xf numFmtId="0" fontId="0" fillId="0" borderId="4" xfId="0" applyBorder="1" applyAlignment="1"/>
    <xf numFmtId="3" fontId="7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0" fontId="16" fillId="0" borderId="1" xfId="13" applyNumberFormat="1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Fill="1" applyAlignment="1"/>
    <xf numFmtId="0" fontId="6" fillId="2" borderId="0" xfId="0" applyFont="1" applyFill="1" applyAlignment="1">
      <alignment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9" fontId="7" fillId="0" borderId="0" xfId="13" applyFont="1" applyFill="1" applyAlignment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1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0" borderId="3" xfId="5" applyNumberFormat="1" applyFont="1" applyFill="1" applyBorder="1" applyAlignment="1" applyProtection="1">
      <alignment horizontal="center" vertical="center" wrapText="1"/>
    </xf>
    <xf numFmtId="164" fontId="7" fillId="0" borderId="5" xfId="5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Fill="1" applyBorder="1" applyAlignment="1"/>
    <xf numFmtId="0" fontId="7" fillId="0" borderId="5" xfId="0" applyFont="1" applyFill="1" applyBorder="1" applyAlignment="1"/>
    <xf numFmtId="0" fontId="0" fillId="0" borderId="4" xfId="0" applyBorder="1" applyAlignment="1"/>
    <xf numFmtId="164" fontId="7" fillId="0" borderId="4" xfId="5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3" xfId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8" fillId="0" borderId="0" xfId="0" applyFont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</cellXfs>
  <cellStyles count="21">
    <cellStyle name="S4" xfId="4"/>
    <cellStyle name="Обычный" xfId="0" builtinId="0"/>
    <cellStyle name="Обычный 10 2 2" xfId="14"/>
    <cellStyle name="Обычный 2" xfId="8"/>
    <cellStyle name="Обычный 2 10" xfId="9"/>
    <cellStyle name="Обычный 3" xfId="3"/>
    <cellStyle name="Обычный 3 2" xfId="1"/>
    <cellStyle name="Обычный 3 2 2 2 2" xfId="6"/>
    <cellStyle name="Обычный 4" xfId="7"/>
    <cellStyle name="Обычный 4 2" xfId="10"/>
    <cellStyle name="Процентный" xfId="13" builtinId="5"/>
    <cellStyle name="Процентный 2" xfId="15"/>
    <cellStyle name="Стиль 1" xfId="16"/>
    <cellStyle name="Финансовый" xfId="2" builtinId="3"/>
    <cellStyle name="Финансовый 2" xfId="5"/>
    <cellStyle name="Финансовый 2 2" xfId="12"/>
    <cellStyle name="Финансовый 3" xfId="11"/>
    <cellStyle name="Финансовый 4" xfId="17"/>
    <cellStyle name="Финансовый 66" xfId="18"/>
    <cellStyle name="Финансовый 66 2" xfId="19"/>
    <cellStyle name="Финансовый 66 2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2141"/>
  <sheetViews>
    <sheetView tabSelected="1" view="pageBreakPreview" zoomScale="85" zoomScaleNormal="70" zoomScaleSheetLayoutView="85" zoomScalePageLayoutView="70" workbookViewId="0">
      <pane xSplit="1" ySplit="10" topLeftCell="C217" activePane="bottomRight" state="frozen"/>
      <selection pane="topRight" activeCell="B1" sqref="B1"/>
      <selection pane="bottomLeft" activeCell="A11" sqref="A11"/>
      <selection pane="bottomRight" activeCell="L222" sqref="L222"/>
    </sheetView>
  </sheetViews>
  <sheetFormatPr defaultColWidth="9.140625" defaultRowHeight="15.75" outlineLevelRow="2" x14ac:dyDescent="0.25"/>
  <cols>
    <col min="1" max="1" width="8.42578125" style="9" customWidth="1"/>
    <col min="2" max="2" width="62.28515625" style="12" customWidth="1"/>
    <col min="3" max="3" width="16.28515625" style="15" customWidth="1"/>
    <col min="4" max="5" width="15.42578125" style="15" customWidth="1"/>
    <col min="6" max="7" width="18.28515625" style="9" customWidth="1"/>
    <col min="8" max="13" width="17.5703125" style="9" customWidth="1"/>
    <col min="14" max="16384" width="9.140625" style="9"/>
  </cols>
  <sheetData>
    <row r="1" spans="1:18" ht="94.5" customHeight="1" outlineLevel="1" x14ac:dyDescent="0.25">
      <c r="J1" s="111" t="s">
        <v>296</v>
      </c>
      <c r="K1" s="111"/>
      <c r="L1" s="112"/>
      <c r="M1" s="112"/>
    </row>
    <row r="2" spans="1:18" s="15" customFormat="1" outlineLevel="1" x14ac:dyDescent="0.25">
      <c r="A2" s="13"/>
      <c r="F2" s="13" t="s">
        <v>297</v>
      </c>
      <c r="G2" s="13"/>
      <c r="R2" s="67"/>
    </row>
    <row r="3" spans="1:18" s="15" customFormat="1" outlineLevel="1" x14ac:dyDescent="0.25">
      <c r="A3" s="13"/>
      <c r="F3" s="13" t="s">
        <v>298</v>
      </c>
      <c r="G3" s="13"/>
      <c r="R3" s="67"/>
    </row>
    <row r="4" spans="1:18" s="15" customFormat="1" outlineLevel="1" x14ac:dyDescent="0.25">
      <c r="A4" s="13"/>
      <c r="F4" s="14" t="s">
        <v>0</v>
      </c>
      <c r="G4" s="14"/>
      <c r="R4" s="67"/>
    </row>
    <row r="5" spans="1:18" s="15" customFormat="1" outlineLevel="1" x14ac:dyDescent="0.25">
      <c r="A5" s="13"/>
      <c r="F5" s="15" t="s">
        <v>12</v>
      </c>
      <c r="R5" s="67"/>
    </row>
    <row r="6" spans="1:18" s="15" customFormat="1" outlineLevel="1" x14ac:dyDescent="0.25">
      <c r="A6" s="13"/>
      <c r="F6" s="14" t="s">
        <v>1</v>
      </c>
      <c r="G6" s="14"/>
      <c r="R6" s="67"/>
    </row>
    <row r="7" spans="1:18" s="15" customFormat="1" outlineLevel="1" x14ac:dyDescent="0.25">
      <c r="A7" s="13"/>
      <c r="F7" s="15" t="s">
        <v>5</v>
      </c>
      <c r="R7" s="67"/>
    </row>
    <row r="8" spans="1:18" ht="48" customHeight="1" x14ac:dyDescent="0.25">
      <c r="A8" s="106" t="s">
        <v>2</v>
      </c>
      <c r="B8" s="106" t="s">
        <v>3</v>
      </c>
      <c r="C8" s="106" t="s">
        <v>13</v>
      </c>
      <c r="D8" s="109" t="s">
        <v>4</v>
      </c>
      <c r="E8" s="110"/>
      <c r="F8" s="109" t="s">
        <v>275</v>
      </c>
      <c r="G8" s="110"/>
      <c r="H8" s="106" t="s">
        <v>276</v>
      </c>
      <c r="I8" s="106"/>
      <c r="J8" s="106" t="s">
        <v>277</v>
      </c>
      <c r="K8" s="106"/>
      <c r="L8" s="106" t="s">
        <v>40</v>
      </c>
      <c r="M8" s="106"/>
    </row>
    <row r="9" spans="1:18" x14ac:dyDescent="0.25">
      <c r="A9" s="107"/>
      <c r="B9" s="108"/>
      <c r="C9" s="107"/>
      <c r="D9" s="54" t="s">
        <v>273</v>
      </c>
      <c r="E9" s="54" t="s">
        <v>274</v>
      </c>
      <c r="F9" s="54" t="s">
        <v>273</v>
      </c>
      <c r="G9" s="54" t="s">
        <v>274</v>
      </c>
      <c r="H9" s="54" t="s">
        <v>273</v>
      </c>
      <c r="I9" s="54" t="s">
        <v>274</v>
      </c>
      <c r="J9" s="54" t="s">
        <v>273</v>
      </c>
      <c r="K9" s="54" t="s">
        <v>274</v>
      </c>
      <c r="L9" s="54" t="s">
        <v>273</v>
      </c>
      <c r="M9" s="54" t="s">
        <v>274</v>
      </c>
    </row>
    <row r="10" spans="1:18" x14ac:dyDescent="0.25">
      <c r="A10" s="17">
        <v>1</v>
      </c>
      <c r="B10" s="7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</row>
    <row r="11" spans="1:18" x14ac:dyDescent="0.25">
      <c r="A11" s="40"/>
      <c r="B11" s="18" t="s">
        <v>234</v>
      </c>
      <c r="C11" s="17"/>
      <c r="D11" s="28"/>
      <c r="E11" s="54"/>
      <c r="F11" s="75"/>
      <c r="G11" s="54"/>
      <c r="H11" s="17"/>
      <c r="I11" s="54"/>
      <c r="J11" s="17"/>
      <c r="K11" s="54"/>
      <c r="L11" s="17"/>
      <c r="M11" s="54"/>
    </row>
    <row r="12" spans="1:18" x14ac:dyDescent="0.25">
      <c r="A12" s="40"/>
      <c r="B12" s="19" t="s">
        <v>85</v>
      </c>
      <c r="C12" s="16"/>
      <c r="D12" s="29"/>
      <c r="E12" s="55"/>
      <c r="F12" s="7">
        <f>H12+J12+L12</f>
        <v>19906683.964816317</v>
      </c>
      <c r="G12" s="7">
        <f>I12+K12+M12</f>
        <v>16548941.65611</v>
      </c>
      <c r="H12" s="10">
        <f t="shared" ref="H12:M12" si="0">H196+H224+H225</f>
        <v>10185186.365004549</v>
      </c>
      <c r="I12" s="10">
        <f t="shared" si="0"/>
        <v>8559620.2404399998</v>
      </c>
      <c r="J12" s="10">
        <f t="shared" si="0"/>
        <v>2595958.4517717725</v>
      </c>
      <c r="K12" s="10">
        <f t="shared" si="0"/>
        <v>2296022.7213699999</v>
      </c>
      <c r="L12" s="10">
        <f t="shared" si="0"/>
        <v>7125539.1480399976</v>
      </c>
      <c r="M12" s="10">
        <f t="shared" si="0"/>
        <v>5693298.6942999996</v>
      </c>
    </row>
    <row r="13" spans="1:18" x14ac:dyDescent="0.25">
      <c r="A13" s="40"/>
      <c r="B13" s="18"/>
      <c r="C13" s="17"/>
      <c r="D13" s="28"/>
      <c r="E13" s="54"/>
      <c r="F13" s="7"/>
      <c r="G13" s="7"/>
      <c r="H13" s="17"/>
      <c r="I13" s="54"/>
      <c r="J13" s="17"/>
      <c r="K13" s="54"/>
      <c r="L13" s="17"/>
      <c r="M13" s="54"/>
      <c r="O13" s="72"/>
    </row>
    <row r="14" spans="1:18" x14ac:dyDescent="0.25">
      <c r="A14" s="40">
        <v>1</v>
      </c>
      <c r="B14" s="22" t="s">
        <v>6</v>
      </c>
      <c r="C14" s="24" t="s">
        <v>155</v>
      </c>
      <c r="D14" s="29">
        <f>SUM(D15:D24)</f>
        <v>15</v>
      </c>
      <c r="E14" s="55"/>
      <c r="F14" s="7">
        <v>1712708.4773299999</v>
      </c>
      <c r="G14" s="7">
        <f>I14+M14</f>
        <v>1576670.6951300001</v>
      </c>
      <c r="H14" s="1">
        <v>102862.17999999961</v>
      </c>
      <c r="I14" s="1">
        <v>11702.709429999999</v>
      </c>
      <c r="J14" s="8"/>
      <c r="K14" s="8"/>
      <c r="L14" s="1">
        <v>1609846.2973300002</v>
      </c>
      <c r="M14" s="1">
        <f>1564967985.7/1000</f>
        <v>1564967.9857000001</v>
      </c>
    </row>
    <row r="15" spans="1:18" outlineLevel="1" x14ac:dyDescent="0.25">
      <c r="A15" s="40" t="s">
        <v>53</v>
      </c>
      <c r="B15" s="22" t="s">
        <v>99</v>
      </c>
      <c r="C15" s="27" t="s">
        <v>155</v>
      </c>
      <c r="D15" s="29">
        <v>1</v>
      </c>
      <c r="E15" s="55"/>
      <c r="F15" s="6"/>
      <c r="G15" s="6"/>
      <c r="H15" s="1"/>
      <c r="I15" s="1"/>
      <c r="J15" s="8"/>
      <c r="K15" s="8"/>
      <c r="L15" s="1"/>
      <c r="M15" s="1"/>
    </row>
    <row r="16" spans="1:18" outlineLevel="1" x14ac:dyDescent="0.25">
      <c r="A16" s="40" t="s">
        <v>54</v>
      </c>
      <c r="B16" s="22" t="s">
        <v>97</v>
      </c>
      <c r="C16" s="29" t="s">
        <v>155</v>
      </c>
      <c r="D16" s="29">
        <v>1</v>
      </c>
      <c r="E16" s="55"/>
      <c r="F16" s="6"/>
      <c r="G16" s="6"/>
      <c r="H16" s="1"/>
      <c r="I16" s="1"/>
      <c r="J16" s="8"/>
      <c r="K16" s="8"/>
      <c r="L16" s="1"/>
      <c r="M16" s="1"/>
    </row>
    <row r="17" spans="1:13" outlineLevel="1" x14ac:dyDescent="0.25">
      <c r="A17" s="40" t="s">
        <v>55</v>
      </c>
      <c r="B17" s="22" t="s">
        <v>136</v>
      </c>
      <c r="C17" s="29" t="s">
        <v>155</v>
      </c>
      <c r="D17" s="29">
        <v>2</v>
      </c>
      <c r="E17" s="55"/>
      <c r="F17" s="6"/>
      <c r="G17" s="6"/>
      <c r="H17" s="1"/>
      <c r="I17" s="1"/>
      <c r="J17" s="8"/>
      <c r="K17" s="8"/>
      <c r="L17" s="1"/>
      <c r="M17" s="1"/>
    </row>
    <row r="18" spans="1:13" outlineLevel="1" x14ac:dyDescent="0.25">
      <c r="A18" s="40" t="s">
        <v>87</v>
      </c>
      <c r="B18" s="22" t="s">
        <v>98</v>
      </c>
      <c r="C18" s="29" t="s">
        <v>155</v>
      </c>
      <c r="D18" s="29">
        <v>2</v>
      </c>
      <c r="E18" s="55"/>
      <c r="F18" s="6"/>
      <c r="G18" s="6"/>
      <c r="H18" s="1"/>
      <c r="I18" s="1"/>
      <c r="J18" s="8"/>
      <c r="K18" s="8"/>
      <c r="L18" s="1"/>
      <c r="M18" s="1"/>
    </row>
    <row r="19" spans="1:13" outlineLevel="1" x14ac:dyDescent="0.25">
      <c r="A19" s="40" t="s">
        <v>86</v>
      </c>
      <c r="B19" s="22" t="s">
        <v>100</v>
      </c>
      <c r="C19" s="29" t="s">
        <v>155</v>
      </c>
      <c r="D19" s="29">
        <v>2</v>
      </c>
      <c r="E19" s="55"/>
      <c r="F19" s="6"/>
      <c r="G19" s="6"/>
      <c r="H19" s="1"/>
      <c r="I19" s="1"/>
      <c r="J19" s="8"/>
      <c r="K19" s="8"/>
      <c r="L19" s="1"/>
      <c r="M19" s="1"/>
    </row>
    <row r="20" spans="1:13" outlineLevel="1" x14ac:dyDescent="0.25">
      <c r="A20" s="40" t="s">
        <v>88</v>
      </c>
      <c r="B20" s="22" t="s">
        <v>101</v>
      </c>
      <c r="C20" s="29" t="s">
        <v>155</v>
      </c>
      <c r="D20" s="29">
        <v>3</v>
      </c>
      <c r="E20" s="55"/>
      <c r="F20" s="6"/>
      <c r="G20" s="6"/>
      <c r="H20" s="1"/>
      <c r="I20" s="1"/>
      <c r="J20" s="8"/>
      <c r="K20" s="8"/>
      <c r="L20" s="1"/>
      <c r="M20" s="1"/>
    </row>
    <row r="21" spans="1:13" outlineLevel="1" x14ac:dyDescent="0.25">
      <c r="A21" s="40" t="s">
        <v>89</v>
      </c>
      <c r="B21" s="22" t="s">
        <v>102</v>
      </c>
      <c r="C21" s="29" t="s">
        <v>155</v>
      </c>
      <c r="D21" s="29">
        <v>1</v>
      </c>
      <c r="E21" s="55"/>
      <c r="F21" s="6"/>
      <c r="G21" s="6"/>
      <c r="H21" s="1"/>
      <c r="I21" s="1"/>
      <c r="J21" s="8"/>
      <c r="K21" s="8"/>
      <c r="L21" s="1"/>
      <c r="M21" s="1"/>
    </row>
    <row r="22" spans="1:13" outlineLevel="1" x14ac:dyDescent="0.25">
      <c r="A22" s="40" t="s">
        <v>90</v>
      </c>
      <c r="B22" s="22" t="s">
        <v>103</v>
      </c>
      <c r="C22" s="29" t="s">
        <v>155</v>
      </c>
      <c r="D22" s="29">
        <v>1</v>
      </c>
      <c r="E22" s="55"/>
      <c r="F22" s="6"/>
      <c r="G22" s="6"/>
      <c r="H22" s="1"/>
      <c r="I22" s="1"/>
      <c r="J22" s="8"/>
      <c r="K22" s="8"/>
      <c r="L22" s="1"/>
      <c r="M22" s="1"/>
    </row>
    <row r="23" spans="1:13" outlineLevel="1" x14ac:dyDescent="0.25">
      <c r="A23" s="40" t="s">
        <v>91</v>
      </c>
      <c r="B23" s="22" t="s">
        <v>104</v>
      </c>
      <c r="C23" s="29" t="s">
        <v>155</v>
      </c>
      <c r="D23" s="29">
        <v>1</v>
      </c>
      <c r="E23" s="55"/>
      <c r="F23" s="6"/>
      <c r="G23" s="6"/>
      <c r="H23" s="1"/>
      <c r="I23" s="1"/>
      <c r="J23" s="8"/>
      <c r="K23" s="8"/>
      <c r="L23" s="1"/>
      <c r="M23" s="1"/>
    </row>
    <row r="24" spans="1:13" outlineLevel="1" x14ac:dyDescent="0.25">
      <c r="A24" s="40" t="s">
        <v>92</v>
      </c>
      <c r="B24" s="22" t="s">
        <v>93</v>
      </c>
      <c r="C24" s="29" t="s">
        <v>155</v>
      </c>
      <c r="D24" s="29">
        <v>1</v>
      </c>
      <c r="E24" s="55"/>
      <c r="F24" s="6"/>
      <c r="G24" s="6"/>
      <c r="H24" s="1"/>
      <c r="I24" s="1"/>
      <c r="J24" s="8"/>
      <c r="K24" s="8"/>
      <c r="L24" s="1"/>
      <c r="M24" s="1"/>
    </row>
    <row r="25" spans="1:13" ht="33" customHeight="1" x14ac:dyDescent="0.25">
      <c r="A25" s="40">
        <v>2</v>
      </c>
      <c r="B25" s="22" t="s">
        <v>41</v>
      </c>
      <c r="C25" s="29" t="s">
        <v>95</v>
      </c>
      <c r="D25" s="29">
        <v>1</v>
      </c>
      <c r="E25" s="55">
        <v>1</v>
      </c>
      <c r="F25" s="7">
        <v>14423.66</v>
      </c>
      <c r="G25" s="7">
        <f>I25</f>
        <v>14423.66</v>
      </c>
      <c r="H25" s="1">
        <v>14423.66</v>
      </c>
      <c r="I25" s="1">
        <f>14423660/1000</f>
        <v>14423.66</v>
      </c>
      <c r="J25" s="8"/>
      <c r="K25" s="8"/>
      <c r="L25" s="1"/>
      <c r="M25" s="1"/>
    </row>
    <row r="26" spans="1:13" outlineLevel="2" x14ac:dyDescent="0.25">
      <c r="A26" s="40" t="s">
        <v>56</v>
      </c>
      <c r="B26" s="22" t="s">
        <v>260</v>
      </c>
      <c r="C26" s="29"/>
      <c r="D26" s="29"/>
      <c r="E26" s="55"/>
      <c r="F26" s="6"/>
      <c r="G26" s="6"/>
      <c r="H26" s="1"/>
      <c r="I26" s="1"/>
      <c r="J26" s="8"/>
      <c r="K26" s="8"/>
      <c r="L26" s="1"/>
      <c r="M26" s="1"/>
    </row>
    <row r="27" spans="1:13" ht="25.5" customHeight="1" x14ac:dyDescent="0.25">
      <c r="A27" s="40">
        <v>3</v>
      </c>
      <c r="B27" s="22" t="s">
        <v>42</v>
      </c>
      <c r="C27" s="24" t="s">
        <v>94</v>
      </c>
      <c r="D27" s="29">
        <v>1</v>
      </c>
      <c r="E27" s="55"/>
      <c r="F27" s="7">
        <v>22180.790116071425</v>
      </c>
      <c r="G27" s="7"/>
      <c r="H27" s="1">
        <v>22180.790116071425</v>
      </c>
      <c r="I27" s="1"/>
      <c r="J27" s="8"/>
      <c r="K27" s="8"/>
      <c r="L27" s="8"/>
      <c r="M27" s="8"/>
    </row>
    <row r="28" spans="1:13" outlineLevel="1" x14ac:dyDescent="0.25">
      <c r="A28" s="40" t="s">
        <v>57</v>
      </c>
      <c r="B28" s="22" t="s">
        <v>261</v>
      </c>
      <c r="C28" s="27"/>
      <c r="D28" s="29"/>
      <c r="E28" s="55"/>
      <c r="F28" s="6"/>
      <c r="G28" s="6"/>
      <c r="H28" s="1"/>
      <c r="I28" s="1"/>
      <c r="J28" s="8"/>
      <c r="K28" s="8"/>
      <c r="L28" s="8"/>
      <c r="M28" s="8"/>
    </row>
    <row r="29" spans="1:13" ht="45" x14ac:dyDescent="0.25">
      <c r="A29" s="40">
        <v>4</v>
      </c>
      <c r="B29" s="22" t="s">
        <v>25</v>
      </c>
      <c r="C29" s="24" t="s">
        <v>95</v>
      </c>
      <c r="D29" s="29">
        <v>1</v>
      </c>
      <c r="E29" s="55"/>
      <c r="F29" s="7">
        <v>5607711.5425671404</v>
      </c>
      <c r="G29" s="7">
        <f>I29+M29</f>
        <v>4172351.1203100001</v>
      </c>
      <c r="H29" s="1">
        <v>92018.691857143305</v>
      </c>
      <c r="I29" s="1">
        <v>44020.41171</v>
      </c>
      <c r="J29" s="8"/>
      <c r="K29" s="8"/>
      <c r="L29" s="8">
        <v>5515692.8507099971</v>
      </c>
      <c r="M29" s="8">
        <f>4128330708.6/1000</f>
        <v>4128330.7086</v>
      </c>
    </row>
    <row r="30" spans="1:13" outlineLevel="1" x14ac:dyDescent="0.25">
      <c r="A30" s="40" t="s">
        <v>58</v>
      </c>
      <c r="B30" s="22" t="s">
        <v>260</v>
      </c>
      <c r="C30" s="27"/>
      <c r="D30" s="29"/>
      <c r="E30" s="55"/>
      <c r="F30" s="6"/>
      <c r="G30" s="6"/>
      <c r="H30" s="1"/>
      <c r="I30" s="1"/>
      <c r="J30" s="8"/>
      <c r="K30" s="8"/>
      <c r="L30" s="8"/>
      <c r="M30" s="8"/>
    </row>
    <row r="31" spans="1:13" ht="45" x14ac:dyDescent="0.25">
      <c r="A31" s="40">
        <v>5</v>
      </c>
      <c r="B31" s="22" t="s">
        <v>26</v>
      </c>
      <c r="C31" s="24" t="s">
        <v>95</v>
      </c>
      <c r="D31" s="29">
        <v>1</v>
      </c>
      <c r="E31" s="55"/>
      <c r="F31" s="7">
        <v>137342.81832857133</v>
      </c>
      <c r="G31" s="7">
        <f>I31</f>
        <v>137342.81840000002</v>
      </c>
      <c r="H31" s="1">
        <v>137342.81832857133</v>
      </c>
      <c r="I31" s="1">
        <v>137342.81840000002</v>
      </c>
      <c r="J31" s="8"/>
      <c r="K31" s="8"/>
      <c r="L31" s="8"/>
      <c r="M31" s="8"/>
    </row>
    <row r="32" spans="1:13" outlineLevel="1" x14ac:dyDescent="0.25">
      <c r="A32" s="40" t="s">
        <v>15</v>
      </c>
      <c r="B32" s="22" t="s">
        <v>260</v>
      </c>
      <c r="C32" s="27"/>
      <c r="D32" s="29"/>
      <c r="E32" s="55"/>
      <c r="F32" s="6"/>
      <c r="G32" s="6"/>
      <c r="H32" s="1"/>
      <c r="I32" s="1"/>
      <c r="J32" s="8"/>
      <c r="K32" s="8"/>
      <c r="L32" s="8"/>
      <c r="M32" s="8"/>
    </row>
    <row r="33" spans="1:13" ht="36" customHeight="1" x14ac:dyDescent="0.25">
      <c r="A33" s="99">
        <v>6</v>
      </c>
      <c r="B33" s="101" t="s">
        <v>27</v>
      </c>
      <c r="C33" s="24" t="s">
        <v>126</v>
      </c>
      <c r="D33" s="29">
        <v>4</v>
      </c>
      <c r="E33" s="76">
        <v>1</v>
      </c>
      <c r="F33" s="81">
        <v>20000</v>
      </c>
      <c r="G33" s="81">
        <f>I33</f>
        <v>10601.624659999999</v>
      </c>
      <c r="H33" s="97">
        <v>20000</v>
      </c>
      <c r="I33" s="97">
        <v>10601.624659999999</v>
      </c>
      <c r="J33" s="92"/>
      <c r="K33" s="51"/>
      <c r="L33" s="92"/>
      <c r="M33" s="51"/>
    </row>
    <row r="34" spans="1:13" ht="36" customHeight="1" x14ac:dyDescent="0.25">
      <c r="A34" s="100"/>
      <c r="B34" s="114"/>
      <c r="C34" s="39" t="s">
        <v>200</v>
      </c>
      <c r="D34" s="39">
        <v>7</v>
      </c>
      <c r="E34" s="76">
        <v>4</v>
      </c>
      <c r="F34" s="83"/>
      <c r="G34" s="91"/>
      <c r="H34" s="86"/>
      <c r="I34" s="98"/>
      <c r="J34" s="93"/>
      <c r="K34" s="52"/>
      <c r="L34" s="93"/>
      <c r="M34" s="52"/>
    </row>
    <row r="35" spans="1:13" outlineLevel="1" x14ac:dyDescent="0.25">
      <c r="A35" s="40" t="s">
        <v>198</v>
      </c>
      <c r="B35" s="22" t="s">
        <v>262</v>
      </c>
      <c r="C35" s="32" t="s">
        <v>155</v>
      </c>
      <c r="D35" s="32">
        <v>4</v>
      </c>
      <c r="E35" s="55"/>
      <c r="F35" s="7"/>
      <c r="G35" s="7"/>
      <c r="H35" s="1"/>
      <c r="I35" s="1"/>
      <c r="J35" s="8"/>
      <c r="K35" s="8"/>
      <c r="L35" s="8"/>
      <c r="M35" s="8"/>
    </row>
    <row r="36" spans="1:13" outlineLevel="1" x14ac:dyDescent="0.25">
      <c r="A36" s="40" t="s">
        <v>199</v>
      </c>
      <c r="B36" s="22" t="s">
        <v>263</v>
      </c>
      <c r="C36" s="32" t="s">
        <v>155</v>
      </c>
      <c r="D36" s="32">
        <v>7</v>
      </c>
      <c r="E36" s="55"/>
      <c r="F36" s="7"/>
      <c r="G36" s="7"/>
      <c r="H36" s="1"/>
      <c r="I36" s="1"/>
      <c r="J36" s="8"/>
      <c r="K36" s="8"/>
      <c r="L36" s="8"/>
      <c r="M36" s="8"/>
    </row>
    <row r="37" spans="1:13" ht="30" customHeight="1" x14ac:dyDescent="0.25">
      <c r="A37" s="40">
        <v>7</v>
      </c>
      <c r="B37" s="22" t="s">
        <v>28</v>
      </c>
      <c r="C37" s="24" t="s">
        <v>95</v>
      </c>
      <c r="D37" s="29">
        <v>1</v>
      </c>
      <c r="E37" s="55"/>
      <c r="F37" s="7">
        <v>91572.50893114286</v>
      </c>
      <c r="G37" s="7">
        <f>I37</f>
        <v>57441.974110000003</v>
      </c>
      <c r="H37" s="1">
        <v>91572.50893114286</v>
      </c>
      <c r="I37" s="1">
        <v>57441.974110000003</v>
      </c>
      <c r="J37" s="8"/>
      <c r="K37" s="8"/>
      <c r="L37" s="8"/>
      <c r="M37" s="8"/>
    </row>
    <row r="38" spans="1:13" outlineLevel="1" x14ac:dyDescent="0.25">
      <c r="A38" s="40" t="s">
        <v>59</v>
      </c>
      <c r="B38" s="22" t="s">
        <v>260</v>
      </c>
      <c r="C38" s="27"/>
      <c r="D38" s="29"/>
      <c r="E38" s="55"/>
      <c r="F38" s="6"/>
      <c r="G38" s="6"/>
      <c r="H38" s="1"/>
      <c r="I38" s="1"/>
      <c r="J38" s="8"/>
      <c r="K38" s="8"/>
      <c r="L38" s="8"/>
      <c r="M38" s="8"/>
    </row>
    <row r="39" spans="1:13" ht="30" x14ac:dyDescent="0.25">
      <c r="A39" s="40">
        <v>8</v>
      </c>
      <c r="B39" s="22" t="s">
        <v>43</v>
      </c>
      <c r="C39" s="24" t="s">
        <v>156</v>
      </c>
      <c r="D39" s="29">
        <f>SUM(D40:D43)</f>
        <v>2.5</v>
      </c>
      <c r="E39" s="55">
        <v>2.5</v>
      </c>
      <c r="F39" s="7">
        <v>195288.65715429198</v>
      </c>
      <c r="G39" s="7">
        <f>I39</f>
        <v>194903.58618000001</v>
      </c>
      <c r="H39" s="1">
        <v>195288.65715429198</v>
      </c>
      <c r="I39" s="1">
        <v>194903.58618000001</v>
      </c>
      <c r="J39" s="8"/>
      <c r="K39" s="8"/>
      <c r="L39" s="8"/>
      <c r="M39" s="8"/>
    </row>
    <row r="40" spans="1:13" outlineLevel="1" x14ac:dyDescent="0.25">
      <c r="A40" s="40" t="s">
        <v>60</v>
      </c>
      <c r="B40" s="22" t="s">
        <v>119</v>
      </c>
      <c r="C40" s="37" t="s">
        <v>156</v>
      </c>
      <c r="D40" s="37">
        <v>0.21</v>
      </c>
      <c r="E40" s="55">
        <v>0.21</v>
      </c>
      <c r="F40" s="7"/>
      <c r="G40" s="7"/>
      <c r="H40" s="1"/>
      <c r="I40" s="1"/>
      <c r="J40" s="8"/>
      <c r="K40" s="8"/>
      <c r="L40" s="8"/>
      <c r="M40" s="8"/>
    </row>
    <row r="41" spans="1:13" outlineLevel="1" x14ac:dyDescent="0.25">
      <c r="A41" s="40" t="s">
        <v>61</v>
      </c>
      <c r="B41" s="22" t="s">
        <v>120</v>
      </c>
      <c r="C41" s="37" t="s">
        <v>156</v>
      </c>
      <c r="D41" s="37">
        <v>0.73</v>
      </c>
      <c r="E41" s="55">
        <v>0.73</v>
      </c>
      <c r="F41" s="6"/>
      <c r="G41" s="6"/>
      <c r="H41" s="1"/>
      <c r="I41" s="1"/>
      <c r="J41" s="8"/>
      <c r="K41" s="8"/>
      <c r="L41" s="8"/>
      <c r="M41" s="8"/>
    </row>
    <row r="42" spans="1:13" outlineLevel="1" x14ac:dyDescent="0.25">
      <c r="A42" s="40" t="s">
        <v>128</v>
      </c>
      <c r="B42" s="22" t="s">
        <v>121</v>
      </c>
      <c r="C42" s="37" t="s">
        <v>156</v>
      </c>
      <c r="D42" s="37">
        <v>0.16</v>
      </c>
      <c r="E42" s="55">
        <v>0.16</v>
      </c>
      <c r="F42" s="6"/>
      <c r="G42" s="6"/>
      <c r="H42" s="1"/>
      <c r="I42" s="1"/>
      <c r="J42" s="8"/>
      <c r="K42" s="8"/>
      <c r="L42" s="8"/>
      <c r="M42" s="8"/>
    </row>
    <row r="43" spans="1:13" outlineLevel="1" x14ac:dyDescent="0.25">
      <c r="A43" s="40" t="s">
        <v>129</v>
      </c>
      <c r="B43" s="22" t="s">
        <v>122</v>
      </c>
      <c r="C43" s="37" t="s">
        <v>156</v>
      </c>
      <c r="D43" s="37">
        <v>1.4</v>
      </c>
      <c r="E43" s="55">
        <v>1.4</v>
      </c>
      <c r="F43" s="6"/>
      <c r="G43" s="6"/>
      <c r="H43" s="1"/>
      <c r="I43" s="1"/>
      <c r="J43" s="8"/>
      <c r="K43" s="8"/>
      <c r="L43" s="8"/>
      <c r="M43" s="8"/>
    </row>
    <row r="44" spans="1:13" x14ac:dyDescent="0.25">
      <c r="A44" s="40">
        <v>9</v>
      </c>
      <c r="B44" s="22" t="s">
        <v>44</v>
      </c>
      <c r="C44" s="24" t="s">
        <v>156</v>
      </c>
      <c r="D44" s="29">
        <f>SUM(D45:D48)</f>
        <v>1.385</v>
      </c>
      <c r="E44" s="55"/>
      <c r="F44" s="7">
        <v>326387.41330163652</v>
      </c>
      <c r="G44" s="7">
        <f>K44+I44</f>
        <v>88788.923920000001</v>
      </c>
      <c r="H44" s="1">
        <v>146597.06141770809</v>
      </c>
      <c r="I44" s="1">
        <f>3760806.06/1000</f>
        <v>3760.8060599999999</v>
      </c>
      <c r="J44" s="8">
        <v>179790.35188392844</v>
      </c>
      <c r="K44" s="8">
        <v>85028.117859999998</v>
      </c>
      <c r="L44" s="8"/>
      <c r="M44" s="8"/>
    </row>
    <row r="45" spans="1:13" outlineLevel="1" x14ac:dyDescent="0.25">
      <c r="A45" s="40" t="s">
        <v>62</v>
      </c>
      <c r="B45" s="22" t="s">
        <v>105</v>
      </c>
      <c r="C45" s="29" t="s">
        <v>156</v>
      </c>
      <c r="D45" s="29">
        <v>0.105</v>
      </c>
      <c r="E45" s="55"/>
      <c r="F45" s="7"/>
      <c r="G45" s="7"/>
      <c r="H45" s="1"/>
      <c r="I45" s="1"/>
      <c r="J45" s="8"/>
      <c r="K45" s="8"/>
      <c r="L45" s="8"/>
      <c r="M45" s="8"/>
    </row>
    <row r="46" spans="1:13" outlineLevel="1" x14ac:dyDescent="0.25">
      <c r="A46" s="40" t="s">
        <v>63</v>
      </c>
      <c r="B46" s="22" t="s">
        <v>106</v>
      </c>
      <c r="C46" s="29" t="s">
        <v>156</v>
      </c>
      <c r="D46" s="29" t="s">
        <v>107</v>
      </c>
      <c r="E46" s="55"/>
      <c r="F46" s="7"/>
      <c r="G46" s="7"/>
      <c r="H46" s="1"/>
      <c r="I46" s="1"/>
      <c r="J46" s="8"/>
      <c r="K46" s="8"/>
      <c r="L46" s="8"/>
      <c r="M46" s="8"/>
    </row>
    <row r="47" spans="1:13" outlineLevel="1" x14ac:dyDescent="0.25">
      <c r="A47" s="40" t="s">
        <v>64</v>
      </c>
      <c r="B47" s="22" t="s">
        <v>108</v>
      </c>
      <c r="C47" s="29" t="s">
        <v>156</v>
      </c>
      <c r="D47" s="29">
        <v>0.74</v>
      </c>
      <c r="E47" s="55"/>
      <c r="F47" s="7"/>
      <c r="G47" s="7"/>
      <c r="H47" s="1"/>
      <c r="I47" s="1"/>
      <c r="J47" s="8"/>
      <c r="K47" s="8"/>
      <c r="L47" s="8"/>
      <c r="M47" s="8"/>
    </row>
    <row r="48" spans="1:13" outlineLevel="1" x14ac:dyDescent="0.25">
      <c r="A48" s="40" t="s">
        <v>110</v>
      </c>
      <c r="B48" s="22" t="s">
        <v>109</v>
      </c>
      <c r="C48" s="29" t="s">
        <v>156</v>
      </c>
      <c r="D48" s="29">
        <v>0.54</v>
      </c>
      <c r="E48" s="55"/>
      <c r="F48" s="7"/>
      <c r="G48" s="7"/>
      <c r="H48" s="1"/>
      <c r="I48" s="1"/>
      <c r="J48" s="8"/>
      <c r="K48" s="8"/>
      <c r="L48" s="8"/>
      <c r="M48" s="8"/>
    </row>
    <row r="49" spans="1:13" ht="30" x14ac:dyDescent="0.25">
      <c r="A49" s="40">
        <v>10</v>
      </c>
      <c r="B49" s="22" t="s">
        <v>45</v>
      </c>
      <c r="C49" s="29" t="s">
        <v>156</v>
      </c>
      <c r="D49" s="29">
        <f>SUM(D50:D57)</f>
        <v>3.86</v>
      </c>
      <c r="E49" s="55"/>
      <c r="F49" s="7">
        <v>152750.62889611258</v>
      </c>
      <c r="G49" s="7">
        <f>K49+I49</f>
        <v>142128.22403000001</v>
      </c>
      <c r="H49" s="1">
        <v>10881.573300362599</v>
      </c>
      <c r="I49" s="1">
        <f>1704478.49/1000</f>
        <v>1704.47849</v>
      </c>
      <c r="J49" s="8">
        <v>141869.05559574999</v>
      </c>
      <c r="K49" s="8">
        <v>140423.74554</v>
      </c>
      <c r="L49" s="8"/>
      <c r="M49" s="8"/>
    </row>
    <row r="50" spans="1:13" outlineLevel="1" x14ac:dyDescent="0.25">
      <c r="A50" s="40" t="s">
        <v>65</v>
      </c>
      <c r="B50" s="22" t="s">
        <v>111</v>
      </c>
      <c r="C50" s="29" t="s">
        <v>156</v>
      </c>
      <c r="D50" s="29">
        <v>0.08</v>
      </c>
      <c r="E50" s="55"/>
      <c r="F50" s="7"/>
      <c r="G50" s="7"/>
      <c r="H50" s="1"/>
      <c r="I50" s="1"/>
      <c r="J50" s="8"/>
      <c r="K50" s="8"/>
      <c r="L50" s="8"/>
      <c r="M50" s="8"/>
    </row>
    <row r="51" spans="1:13" outlineLevel="1" x14ac:dyDescent="0.25">
      <c r="A51" s="40" t="s">
        <v>66</v>
      </c>
      <c r="B51" s="22" t="s">
        <v>112</v>
      </c>
      <c r="C51" s="29" t="s">
        <v>156</v>
      </c>
      <c r="D51" s="29">
        <v>0.18</v>
      </c>
      <c r="E51" s="55"/>
      <c r="F51" s="7"/>
      <c r="G51" s="7"/>
      <c r="H51" s="1"/>
      <c r="I51" s="1"/>
      <c r="J51" s="8"/>
      <c r="K51" s="8"/>
      <c r="L51" s="8"/>
      <c r="M51" s="8"/>
    </row>
    <row r="52" spans="1:13" outlineLevel="1" x14ac:dyDescent="0.25">
      <c r="A52" s="40" t="s">
        <v>67</v>
      </c>
      <c r="B52" s="22" t="s">
        <v>113</v>
      </c>
      <c r="C52" s="29" t="s">
        <v>156</v>
      </c>
      <c r="D52" s="29">
        <v>0.47</v>
      </c>
      <c r="E52" s="55"/>
      <c r="F52" s="7"/>
      <c r="G52" s="7"/>
      <c r="H52" s="1"/>
      <c r="I52" s="1"/>
      <c r="J52" s="8"/>
      <c r="K52" s="8"/>
      <c r="L52" s="8"/>
      <c r="M52" s="8"/>
    </row>
    <row r="53" spans="1:13" outlineLevel="1" x14ac:dyDescent="0.25">
      <c r="A53" s="40" t="s">
        <v>130</v>
      </c>
      <c r="B53" s="22" t="s">
        <v>114</v>
      </c>
      <c r="C53" s="29" t="s">
        <v>156</v>
      </c>
      <c r="D53" s="29">
        <v>0.26</v>
      </c>
      <c r="E53" s="55"/>
      <c r="F53" s="7"/>
      <c r="G53" s="7"/>
      <c r="H53" s="1"/>
      <c r="I53" s="1"/>
      <c r="J53" s="8"/>
      <c r="K53" s="8"/>
      <c r="L53" s="8"/>
      <c r="M53" s="8"/>
    </row>
    <row r="54" spans="1:13" outlineLevel="1" x14ac:dyDescent="0.25">
      <c r="A54" s="40" t="s">
        <v>131</v>
      </c>
      <c r="B54" s="22" t="s">
        <v>115</v>
      </c>
      <c r="C54" s="29" t="s">
        <v>156</v>
      </c>
      <c r="D54" s="29">
        <v>0.48</v>
      </c>
      <c r="E54" s="55"/>
      <c r="F54" s="7"/>
      <c r="G54" s="7"/>
      <c r="H54" s="1"/>
      <c r="I54" s="1"/>
      <c r="J54" s="8"/>
      <c r="K54" s="8"/>
      <c r="L54" s="8"/>
      <c r="M54" s="8"/>
    </row>
    <row r="55" spans="1:13" outlineLevel="1" x14ac:dyDescent="0.25">
      <c r="A55" s="40" t="s">
        <v>132</v>
      </c>
      <c r="B55" s="22" t="s">
        <v>116</v>
      </c>
      <c r="C55" s="29" t="s">
        <v>156</v>
      </c>
      <c r="D55" s="29">
        <v>0.75</v>
      </c>
      <c r="E55" s="55"/>
      <c r="F55" s="7"/>
      <c r="G55" s="7"/>
      <c r="H55" s="1"/>
      <c r="I55" s="1"/>
      <c r="J55" s="8"/>
      <c r="K55" s="8"/>
      <c r="L55" s="8"/>
      <c r="M55" s="8"/>
    </row>
    <row r="56" spans="1:13" outlineLevel="1" x14ac:dyDescent="0.25">
      <c r="A56" s="40" t="s">
        <v>133</v>
      </c>
      <c r="B56" s="22" t="s">
        <v>117</v>
      </c>
      <c r="C56" s="29" t="s">
        <v>156</v>
      </c>
      <c r="D56" s="29">
        <v>1.1000000000000001</v>
      </c>
      <c r="E56" s="55"/>
      <c r="F56" s="7"/>
      <c r="G56" s="7"/>
      <c r="H56" s="1"/>
      <c r="I56" s="1"/>
      <c r="J56" s="8"/>
      <c r="K56" s="8"/>
      <c r="L56" s="8"/>
      <c r="M56" s="8"/>
    </row>
    <row r="57" spans="1:13" outlineLevel="1" x14ac:dyDescent="0.25">
      <c r="A57" s="40" t="s">
        <v>134</v>
      </c>
      <c r="B57" s="22" t="s">
        <v>118</v>
      </c>
      <c r="C57" s="29" t="s">
        <v>156</v>
      </c>
      <c r="D57" s="29">
        <v>0.54</v>
      </c>
      <c r="E57" s="55"/>
      <c r="F57" s="7"/>
      <c r="G57" s="7"/>
      <c r="H57" s="1"/>
      <c r="I57" s="1"/>
      <c r="J57" s="8"/>
      <c r="K57" s="8"/>
      <c r="L57" s="8"/>
      <c r="M57" s="8"/>
    </row>
    <row r="58" spans="1:13" ht="30" x14ac:dyDescent="0.25">
      <c r="A58" s="40">
        <v>11</v>
      </c>
      <c r="B58" s="22" t="s">
        <v>158</v>
      </c>
      <c r="C58" s="31" t="s">
        <v>95</v>
      </c>
      <c r="D58" s="31">
        <v>1</v>
      </c>
      <c r="E58" s="55"/>
      <c r="F58" s="7">
        <v>204266.14794969442</v>
      </c>
      <c r="G58" s="7">
        <f>K58+I58</f>
        <v>118003.2501</v>
      </c>
      <c r="H58" s="1">
        <v>14551.4102136703</v>
      </c>
      <c r="I58" s="1">
        <f>5179675.99/1000</f>
        <v>5179.6759900000006</v>
      </c>
      <c r="J58" s="8">
        <v>189714.73773602411</v>
      </c>
      <c r="K58" s="8">
        <f>112823574.11/1000</f>
        <v>112823.57411</v>
      </c>
      <c r="L58" s="8"/>
      <c r="M58" s="8"/>
    </row>
    <row r="59" spans="1:13" outlineLevel="1" x14ac:dyDescent="0.25">
      <c r="A59" s="40" t="s">
        <v>68</v>
      </c>
      <c r="B59" s="22" t="s">
        <v>260</v>
      </c>
      <c r="C59" s="31"/>
      <c r="D59" s="31"/>
      <c r="E59" s="55"/>
      <c r="F59" s="7"/>
      <c r="G59" s="7"/>
      <c r="H59" s="1"/>
      <c r="I59" s="1"/>
      <c r="J59" s="8"/>
      <c r="K59" s="8"/>
      <c r="L59" s="8"/>
      <c r="M59" s="8"/>
    </row>
    <row r="60" spans="1:13" ht="46.15" customHeight="1" x14ac:dyDescent="0.25">
      <c r="A60" s="99">
        <v>12</v>
      </c>
      <c r="B60" s="101" t="s">
        <v>37</v>
      </c>
      <c r="C60" s="24" t="s">
        <v>251</v>
      </c>
      <c r="D60" s="5">
        <f>D65+D67+D70+D73+D76+D79+D82+D85+D88+D93+D98+D107+D112</f>
        <v>13</v>
      </c>
      <c r="E60" s="56"/>
      <c r="F60" s="81">
        <v>2784779.7700748602</v>
      </c>
      <c r="G60" s="81">
        <f>I60</f>
        <v>2096048.1988000001</v>
      </c>
      <c r="H60" s="97">
        <v>2661801.7700748602</v>
      </c>
      <c r="I60" s="97">
        <f>1885852.23304+210195965.76/1000</f>
        <v>2096048.1988000001</v>
      </c>
      <c r="J60" s="92">
        <v>122978</v>
      </c>
      <c r="K60" s="51"/>
      <c r="L60" s="92"/>
      <c r="M60" s="51"/>
    </row>
    <row r="61" spans="1:13" ht="46.15" customHeight="1" x14ac:dyDescent="0.25">
      <c r="A61" s="100"/>
      <c r="B61" s="114"/>
      <c r="C61" s="39" t="s">
        <v>156</v>
      </c>
      <c r="D61" s="5">
        <f>D66+D68+D71+D74+D77+D80+D83+D86+D89+D92+D95+D97+D100+D102+D104+D106+D109+D111+D114+D116+D118</f>
        <v>27.443999999999996</v>
      </c>
      <c r="E61" s="57"/>
      <c r="F61" s="83"/>
      <c r="G61" s="91"/>
      <c r="H61" s="86"/>
      <c r="I61" s="98"/>
      <c r="J61" s="93"/>
      <c r="K61" s="52"/>
      <c r="L61" s="93"/>
      <c r="M61" s="52"/>
    </row>
    <row r="62" spans="1:13" outlineLevel="1" x14ac:dyDescent="0.25">
      <c r="A62" s="40"/>
      <c r="B62" s="22" t="s">
        <v>152</v>
      </c>
      <c r="C62" s="30"/>
      <c r="D62" s="30"/>
      <c r="E62" s="55"/>
      <c r="F62" s="7"/>
      <c r="G62" s="7"/>
      <c r="H62" s="1"/>
      <c r="I62" s="1"/>
      <c r="J62" s="8"/>
      <c r="K62" s="8"/>
      <c r="L62" s="8"/>
      <c r="M62" s="8"/>
    </row>
    <row r="63" spans="1:13" outlineLevel="1" x14ac:dyDescent="0.25">
      <c r="A63" s="40"/>
      <c r="B63" s="22" t="s">
        <v>153</v>
      </c>
      <c r="C63" s="30"/>
      <c r="D63" s="30"/>
      <c r="E63" s="55"/>
      <c r="F63" s="7"/>
      <c r="G63" s="7"/>
      <c r="H63" s="1"/>
      <c r="I63" s="1"/>
      <c r="J63" s="8"/>
      <c r="K63" s="8"/>
      <c r="L63" s="8"/>
      <c r="M63" s="8"/>
    </row>
    <row r="64" spans="1:13" outlineLevel="1" x14ac:dyDescent="0.25">
      <c r="A64" s="40" t="s">
        <v>69</v>
      </c>
      <c r="B64" s="22" t="s">
        <v>174</v>
      </c>
      <c r="C64" s="31"/>
      <c r="D64" s="31"/>
      <c r="E64" s="55"/>
      <c r="F64" s="7"/>
      <c r="G64" s="7"/>
      <c r="H64" s="1"/>
      <c r="I64" s="1"/>
      <c r="J64" s="8"/>
      <c r="K64" s="8"/>
      <c r="L64" s="8"/>
      <c r="M64" s="8"/>
    </row>
    <row r="65" spans="1:13" outlineLevel="1" x14ac:dyDescent="0.25">
      <c r="A65" s="40"/>
      <c r="B65" s="22" t="s">
        <v>176</v>
      </c>
      <c r="C65" s="31" t="s">
        <v>155</v>
      </c>
      <c r="D65" s="31">
        <v>1</v>
      </c>
      <c r="E65" s="55"/>
      <c r="F65" s="7"/>
      <c r="G65" s="7"/>
      <c r="H65" s="1"/>
      <c r="I65" s="1"/>
      <c r="J65" s="8"/>
      <c r="K65" s="8"/>
      <c r="L65" s="8"/>
      <c r="M65" s="8"/>
    </row>
    <row r="66" spans="1:13" outlineLevel="1" x14ac:dyDescent="0.25">
      <c r="A66" s="40"/>
      <c r="B66" s="22" t="s">
        <v>162</v>
      </c>
      <c r="C66" s="31" t="s">
        <v>156</v>
      </c>
      <c r="D66" s="31">
        <v>2.7</v>
      </c>
      <c r="E66" s="55"/>
      <c r="F66" s="7"/>
      <c r="G66" s="7"/>
      <c r="H66" s="1"/>
      <c r="I66" s="1"/>
      <c r="J66" s="8"/>
      <c r="K66" s="8"/>
      <c r="L66" s="8"/>
      <c r="M66" s="8"/>
    </row>
    <row r="67" spans="1:13" outlineLevel="1" x14ac:dyDescent="0.25">
      <c r="A67" s="40"/>
      <c r="B67" s="22" t="s">
        <v>175</v>
      </c>
      <c r="C67" s="31" t="s">
        <v>155</v>
      </c>
      <c r="D67" s="31">
        <v>1</v>
      </c>
      <c r="E67" s="55"/>
      <c r="F67" s="7"/>
      <c r="G67" s="7"/>
      <c r="H67" s="1"/>
      <c r="I67" s="1"/>
      <c r="J67" s="8"/>
      <c r="K67" s="8"/>
      <c r="L67" s="8"/>
      <c r="M67" s="8"/>
    </row>
    <row r="68" spans="1:13" outlineLevel="1" x14ac:dyDescent="0.25">
      <c r="A68" s="40"/>
      <c r="B68" s="22" t="s">
        <v>162</v>
      </c>
      <c r="C68" s="31" t="s">
        <v>156</v>
      </c>
      <c r="D68" s="31">
        <v>1.32</v>
      </c>
      <c r="E68" s="55"/>
      <c r="F68" s="7"/>
      <c r="G68" s="7"/>
      <c r="H68" s="1"/>
      <c r="I68" s="1"/>
      <c r="J68" s="8"/>
      <c r="K68" s="8"/>
      <c r="L68" s="8"/>
      <c r="M68" s="8"/>
    </row>
    <row r="69" spans="1:13" outlineLevel="1" x14ac:dyDescent="0.25">
      <c r="A69" s="40" t="s">
        <v>70</v>
      </c>
      <c r="B69" s="22" t="s">
        <v>177</v>
      </c>
      <c r="C69" s="31"/>
      <c r="D69" s="31"/>
      <c r="E69" s="55"/>
      <c r="F69" s="7"/>
      <c r="G69" s="7"/>
      <c r="H69" s="1"/>
      <c r="I69" s="1"/>
      <c r="J69" s="8"/>
      <c r="K69" s="8"/>
      <c r="L69" s="8"/>
      <c r="M69" s="8"/>
    </row>
    <row r="70" spans="1:13" outlineLevel="1" x14ac:dyDescent="0.25">
      <c r="A70" s="40"/>
      <c r="B70" s="22" t="s">
        <v>178</v>
      </c>
      <c r="C70" s="31" t="s">
        <v>155</v>
      </c>
      <c r="D70" s="31">
        <v>1</v>
      </c>
      <c r="E70" s="55"/>
      <c r="F70" s="7"/>
      <c r="G70" s="7"/>
      <c r="H70" s="1"/>
      <c r="I70" s="1"/>
      <c r="J70" s="8"/>
      <c r="K70" s="8"/>
      <c r="L70" s="8"/>
      <c r="M70" s="8"/>
    </row>
    <row r="71" spans="1:13" outlineLevel="1" x14ac:dyDescent="0.25">
      <c r="A71" s="40"/>
      <c r="B71" s="22" t="s">
        <v>162</v>
      </c>
      <c r="C71" s="31" t="s">
        <v>156</v>
      </c>
      <c r="D71" s="31">
        <v>2</v>
      </c>
      <c r="E71" s="55"/>
      <c r="F71" s="7"/>
      <c r="G71" s="7"/>
      <c r="H71" s="1"/>
      <c r="I71" s="1"/>
      <c r="J71" s="8"/>
      <c r="K71" s="8"/>
      <c r="L71" s="8"/>
      <c r="M71" s="8"/>
    </row>
    <row r="72" spans="1:13" outlineLevel="1" x14ac:dyDescent="0.25">
      <c r="A72" s="40" t="s">
        <v>71</v>
      </c>
      <c r="B72" s="22" t="s">
        <v>179</v>
      </c>
      <c r="C72" s="31"/>
      <c r="D72" s="31"/>
      <c r="E72" s="55"/>
      <c r="F72" s="7"/>
      <c r="G72" s="7"/>
      <c r="H72" s="1"/>
      <c r="I72" s="1"/>
      <c r="J72" s="8"/>
      <c r="K72" s="8"/>
      <c r="L72" s="8"/>
      <c r="M72" s="8"/>
    </row>
    <row r="73" spans="1:13" outlineLevel="1" x14ac:dyDescent="0.25">
      <c r="A73" s="40"/>
      <c r="B73" s="22" t="s">
        <v>180</v>
      </c>
      <c r="C73" s="31" t="s">
        <v>155</v>
      </c>
      <c r="D73" s="31">
        <v>1</v>
      </c>
      <c r="E73" s="55"/>
      <c r="F73" s="7"/>
      <c r="G73" s="7"/>
      <c r="H73" s="1"/>
      <c r="I73" s="1"/>
      <c r="J73" s="8"/>
      <c r="K73" s="8"/>
      <c r="L73" s="8"/>
      <c r="M73" s="8"/>
    </row>
    <row r="74" spans="1:13" outlineLevel="1" x14ac:dyDescent="0.25">
      <c r="A74" s="40"/>
      <c r="B74" s="22" t="s">
        <v>181</v>
      </c>
      <c r="C74" s="31" t="s">
        <v>156</v>
      </c>
      <c r="D74" s="31">
        <v>1.36</v>
      </c>
      <c r="E74" s="55"/>
      <c r="F74" s="7"/>
      <c r="G74" s="7"/>
      <c r="H74" s="1"/>
      <c r="I74" s="1"/>
      <c r="J74" s="8"/>
      <c r="K74" s="8"/>
      <c r="L74" s="8"/>
      <c r="M74" s="8"/>
    </row>
    <row r="75" spans="1:13" outlineLevel="1" x14ac:dyDescent="0.25">
      <c r="A75" s="40" t="s">
        <v>217</v>
      </c>
      <c r="B75" s="22" t="s">
        <v>182</v>
      </c>
      <c r="C75" s="31"/>
      <c r="D75" s="31"/>
      <c r="E75" s="55"/>
      <c r="F75" s="7"/>
      <c r="G75" s="7"/>
      <c r="H75" s="1"/>
      <c r="I75" s="1"/>
      <c r="J75" s="8"/>
      <c r="K75" s="8"/>
      <c r="L75" s="8"/>
      <c r="M75" s="8"/>
    </row>
    <row r="76" spans="1:13" outlineLevel="1" x14ac:dyDescent="0.25">
      <c r="A76" s="40"/>
      <c r="B76" s="22" t="s">
        <v>183</v>
      </c>
      <c r="C76" s="31" t="s">
        <v>155</v>
      </c>
      <c r="D76" s="31">
        <v>1</v>
      </c>
      <c r="E76" s="55"/>
      <c r="F76" s="7"/>
      <c r="G76" s="7"/>
      <c r="H76" s="1"/>
      <c r="I76" s="1"/>
      <c r="J76" s="8"/>
      <c r="K76" s="8"/>
      <c r="L76" s="8"/>
      <c r="M76" s="8"/>
    </row>
    <row r="77" spans="1:13" outlineLevel="1" x14ac:dyDescent="0.25">
      <c r="A77" s="40"/>
      <c r="B77" s="22" t="s">
        <v>160</v>
      </c>
      <c r="C77" s="31" t="s">
        <v>156</v>
      </c>
      <c r="D77" s="31">
        <v>1.2</v>
      </c>
      <c r="E77" s="55"/>
      <c r="F77" s="7"/>
      <c r="G77" s="7"/>
      <c r="H77" s="1"/>
      <c r="I77" s="1"/>
      <c r="J77" s="8"/>
      <c r="K77" s="8"/>
      <c r="L77" s="8"/>
      <c r="M77" s="8"/>
    </row>
    <row r="78" spans="1:13" outlineLevel="1" x14ac:dyDescent="0.25">
      <c r="A78" s="40" t="s">
        <v>218</v>
      </c>
      <c r="B78" s="22" t="s">
        <v>184</v>
      </c>
      <c r="C78" s="31"/>
      <c r="D78" s="31"/>
      <c r="E78" s="55"/>
      <c r="F78" s="7"/>
      <c r="G78" s="7"/>
      <c r="H78" s="1"/>
      <c r="I78" s="1"/>
      <c r="J78" s="8"/>
      <c r="K78" s="8"/>
      <c r="L78" s="8"/>
      <c r="M78" s="8"/>
    </row>
    <row r="79" spans="1:13" outlineLevel="1" x14ac:dyDescent="0.25">
      <c r="A79" s="40"/>
      <c r="B79" s="22" t="s">
        <v>185</v>
      </c>
      <c r="C79" s="31" t="s">
        <v>155</v>
      </c>
      <c r="D79" s="31">
        <v>1</v>
      </c>
      <c r="E79" s="55"/>
      <c r="F79" s="7"/>
      <c r="G79" s="7"/>
      <c r="H79" s="1"/>
      <c r="I79" s="1"/>
      <c r="J79" s="8"/>
      <c r="K79" s="8"/>
      <c r="L79" s="8"/>
      <c r="M79" s="8"/>
    </row>
    <row r="80" spans="1:13" outlineLevel="1" x14ac:dyDescent="0.25">
      <c r="A80" s="40"/>
      <c r="B80" s="22" t="s">
        <v>160</v>
      </c>
      <c r="C80" s="31" t="s">
        <v>156</v>
      </c>
      <c r="D80" s="31">
        <v>1.37</v>
      </c>
      <c r="E80" s="55"/>
      <c r="F80" s="7"/>
      <c r="G80" s="7"/>
      <c r="H80" s="1"/>
      <c r="I80" s="1"/>
      <c r="J80" s="8"/>
      <c r="K80" s="8"/>
      <c r="L80" s="8"/>
      <c r="M80" s="8"/>
    </row>
    <row r="81" spans="1:13" outlineLevel="1" x14ac:dyDescent="0.25">
      <c r="A81" s="40" t="s">
        <v>219</v>
      </c>
      <c r="B81" s="22" t="s">
        <v>186</v>
      </c>
      <c r="C81" s="30"/>
      <c r="D81" s="5"/>
      <c r="E81" s="5"/>
      <c r="F81" s="7"/>
      <c r="G81" s="7"/>
      <c r="H81" s="1"/>
      <c r="I81" s="1"/>
      <c r="J81" s="8"/>
      <c r="K81" s="8"/>
      <c r="L81" s="8"/>
      <c r="M81" s="8"/>
    </row>
    <row r="82" spans="1:13" outlineLevel="1" x14ac:dyDescent="0.25">
      <c r="A82" s="40"/>
      <c r="B82" s="22" t="s">
        <v>187</v>
      </c>
      <c r="C82" s="30" t="s">
        <v>155</v>
      </c>
      <c r="D82" s="5">
        <v>1</v>
      </c>
      <c r="E82" s="5"/>
      <c r="F82" s="7"/>
      <c r="G82" s="7"/>
      <c r="H82" s="1"/>
      <c r="I82" s="1"/>
      <c r="J82" s="8"/>
      <c r="K82" s="8"/>
      <c r="L82" s="8"/>
      <c r="M82" s="8"/>
    </row>
    <row r="83" spans="1:13" outlineLevel="1" x14ac:dyDescent="0.25">
      <c r="A83" s="40"/>
      <c r="B83" s="22" t="s">
        <v>162</v>
      </c>
      <c r="C83" s="30" t="s">
        <v>156</v>
      </c>
      <c r="D83" s="5">
        <v>2</v>
      </c>
      <c r="E83" s="5"/>
      <c r="F83" s="7"/>
      <c r="G83" s="7"/>
      <c r="H83" s="1"/>
      <c r="I83" s="1"/>
      <c r="J83" s="8"/>
      <c r="K83" s="8"/>
      <c r="L83" s="8"/>
      <c r="M83" s="8"/>
    </row>
    <row r="84" spans="1:13" outlineLevel="1" x14ac:dyDescent="0.25">
      <c r="A84" s="40" t="s">
        <v>220</v>
      </c>
      <c r="B84" s="22" t="s">
        <v>189</v>
      </c>
      <c r="C84" s="30"/>
      <c r="D84" s="5"/>
      <c r="E84" s="5"/>
      <c r="F84" s="7"/>
      <c r="G84" s="7"/>
      <c r="H84" s="1"/>
      <c r="I84" s="1"/>
      <c r="J84" s="8"/>
      <c r="K84" s="8"/>
      <c r="L84" s="8"/>
      <c r="M84" s="8"/>
    </row>
    <row r="85" spans="1:13" outlineLevel="1" x14ac:dyDescent="0.25">
      <c r="A85" s="40"/>
      <c r="B85" s="22" t="s">
        <v>188</v>
      </c>
      <c r="C85" s="30" t="s">
        <v>155</v>
      </c>
      <c r="D85" s="5">
        <v>1</v>
      </c>
      <c r="E85" s="5"/>
      <c r="F85" s="7"/>
      <c r="G85" s="7"/>
      <c r="H85" s="1"/>
      <c r="I85" s="1"/>
      <c r="J85" s="8"/>
      <c r="K85" s="8"/>
      <c r="L85" s="8"/>
      <c r="M85" s="8"/>
    </row>
    <row r="86" spans="1:13" outlineLevel="1" x14ac:dyDescent="0.25">
      <c r="A86" s="40"/>
      <c r="B86" s="22" t="s">
        <v>181</v>
      </c>
      <c r="C86" s="30" t="s">
        <v>156</v>
      </c>
      <c r="D86" s="5">
        <v>1.68</v>
      </c>
      <c r="E86" s="5"/>
      <c r="F86" s="7"/>
      <c r="G86" s="7"/>
      <c r="H86" s="1"/>
      <c r="I86" s="1"/>
      <c r="J86" s="8"/>
      <c r="K86" s="8"/>
      <c r="L86" s="8"/>
      <c r="M86" s="8"/>
    </row>
    <row r="87" spans="1:13" outlineLevel="1" x14ac:dyDescent="0.25">
      <c r="A87" s="40" t="s">
        <v>221</v>
      </c>
      <c r="B87" s="22" t="s">
        <v>190</v>
      </c>
      <c r="C87" s="30"/>
      <c r="D87" s="5"/>
      <c r="E87" s="5"/>
      <c r="F87" s="7"/>
      <c r="G87" s="7"/>
      <c r="H87" s="1"/>
      <c r="I87" s="1"/>
      <c r="J87" s="8"/>
      <c r="K87" s="8"/>
      <c r="L87" s="8"/>
      <c r="M87" s="8"/>
    </row>
    <row r="88" spans="1:13" outlineLevel="1" x14ac:dyDescent="0.25">
      <c r="A88" s="40"/>
      <c r="B88" s="22" t="s">
        <v>191</v>
      </c>
      <c r="C88" s="30" t="s">
        <v>155</v>
      </c>
      <c r="D88" s="5">
        <v>1</v>
      </c>
      <c r="E88" s="5"/>
      <c r="F88" s="7"/>
      <c r="G88" s="7"/>
      <c r="H88" s="1"/>
      <c r="I88" s="1"/>
      <c r="J88" s="8"/>
      <c r="K88" s="8"/>
      <c r="L88" s="8"/>
      <c r="M88" s="8"/>
    </row>
    <row r="89" spans="1:13" outlineLevel="1" x14ac:dyDescent="0.25">
      <c r="A89" s="40"/>
      <c r="B89" s="22" t="s">
        <v>162</v>
      </c>
      <c r="C89" s="30" t="s">
        <v>156</v>
      </c>
      <c r="D89" s="5">
        <v>0.24</v>
      </c>
      <c r="E89" s="5"/>
      <c r="F89" s="7"/>
      <c r="G89" s="7"/>
      <c r="H89" s="1"/>
      <c r="I89" s="1"/>
      <c r="J89" s="8"/>
      <c r="K89" s="8"/>
      <c r="L89" s="8"/>
      <c r="M89" s="8"/>
    </row>
    <row r="90" spans="1:13" outlineLevel="1" x14ac:dyDescent="0.25">
      <c r="A90" s="40"/>
      <c r="B90" s="22" t="s">
        <v>154</v>
      </c>
      <c r="C90" s="30"/>
      <c r="D90" s="6"/>
      <c r="E90" s="6"/>
      <c r="F90" s="7"/>
      <c r="G90" s="7"/>
      <c r="H90" s="1"/>
      <c r="I90" s="1"/>
      <c r="J90" s="8"/>
      <c r="K90" s="8"/>
      <c r="L90" s="8"/>
      <c r="M90" s="8"/>
    </row>
    <row r="91" spans="1:13" outlineLevel="1" x14ac:dyDescent="0.25">
      <c r="A91" s="40" t="s">
        <v>222</v>
      </c>
      <c r="B91" s="22" t="s">
        <v>159</v>
      </c>
      <c r="C91" s="31"/>
      <c r="D91" s="6"/>
      <c r="E91" s="6"/>
      <c r="F91" s="7"/>
      <c r="G91" s="7"/>
      <c r="H91" s="1"/>
      <c r="I91" s="1"/>
      <c r="J91" s="8"/>
      <c r="K91" s="8"/>
      <c r="L91" s="8"/>
      <c r="M91" s="8"/>
    </row>
    <row r="92" spans="1:13" outlineLevel="1" x14ac:dyDescent="0.25">
      <c r="A92" s="40"/>
      <c r="B92" s="22" t="s">
        <v>160</v>
      </c>
      <c r="C92" s="33" t="s">
        <v>156</v>
      </c>
      <c r="D92" s="31">
        <v>0.58799999999999997</v>
      </c>
      <c r="E92" s="55"/>
      <c r="F92" s="7"/>
      <c r="G92" s="7"/>
      <c r="H92" s="1"/>
      <c r="I92" s="1"/>
      <c r="J92" s="8"/>
      <c r="K92" s="8"/>
      <c r="L92" s="8"/>
      <c r="M92" s="8"/>
    </row>
    <row r="93" spans="1:13" outlineLevel="1" x14ac:dyDescent="0.25">
      <c r="A93" s="40"/>
      <c r="B93" s="22" t="s">
        <v>196</v>
      </c>
      <c r="C93" s="33" t="s">
        <v>155</v>
      </c>
      <c r="D93" s="31">
        <v>1</v>
      </c>
      <c r="E93" s="55"/>
      <c r="F93" s="7"/>
      <c r="G93" s="7"/>
      <c r="H93" s="1"/>
      <c r="I93" s="1"/>
      <c r="J93" s="8"/>
      <c r="K93" s="8"/>
      <c r="L93" s="8"/>
      <c r="M93" s="8"/>
    </row>
    <row r="94" spans="1:13" outlineLevel="1" x14ac:dyDescent="0.25">
      <c r="A94" s="40" t="s">
        <v>223</v>
      </c>
      <c r="B94" s="22" t="s">
        <v>161</v>
      </c>
      <c r="C94" s="33"/>
      <c r="D94" s="31"/>
      <c r="E94" s="55"/>
      <c r="F94" s="7"/>
      <c r="G94" s="7"/>
      <c r="H94" s="1"/>
      <c r="I94" s="1"/>
      <c r="J94" s="8"/>
      <c r="K94" s="8"/>
      <c r="L94" s="8"/>
      <c r="M94" s="8"/>
    </row>
    <row r="95" spans="1:13" outlineLevel="1" x14ac:dyDescent="0.25">
      <c r="A95" s="40"/>
      <c r="B95" s="22" t="s">
        <v>162</v>
      </c>
      <c r="C95" s="33" t="s">
        <v>156</v>
      </c>
      <c r="D95" s="31">
        <v>0.81299999999999994</v>
      </c>
      <c r="E95" s="55"/>
      <c r="F95" s="7"/>
      <c r="G95" s="7"/>
      <c r="H95" s="1"/>
      <c r="I95" s="1"/>
      <c r="J95" s="8"/>
      <c r="K95" s="8"/>
      <c r="L95" s="8"/>
      <c r="M95" s="8"/>
    </row>
    <row r="96" spans="1:13" outlineLevel="1" x14ac:dyDescent="0.25">
      <c r="A96" s="40" t="s">
        <v>224</v>
      </c>
      <c r="B96" s="22" t="s">
        <v>163</v>
      </c>
      <c r="C96" s="33"/>
      <c r="D96" s="31"/>
      <c r="E96" s="55"/>
      <c r="F96" s="7"/>
      <c r="G96" s="7"/>
      <c r="H96" s="1"/>
      <c r="I96" s="1"/>
      <c r="J96" s="8"/>
      <c r="K96" s="8"/>
      <c r="L96" s="8"/>
      <c r="M96" s="8"/>
    </row>
    <row r="97" spans="1:13" outlineLevel="1" x14ac:dyDescent="0.25">
      <c r="A97" s="40"/>
      <c r="B97" s="22" t="s">
        <v>162</v>
      </c>
      <c r="C97" s="33" t="s">
        <v>156</v>
      </c>
      <c r="D97" s="31">
        <v>1.2889999999999999</v>
      </c>
      <c r="E97" s="55"/>
      <c r="F97" s="7"/>
      <c r="G97" s="7"/>
      <c r="H97" s="1"/>
      <c r="I97" s="1"/>
      <c r="J97" s="8"/>
      <c r="K97" s="8"/>
      <c r="L97" s="8"/>
      <c r="M97" s="8"/>
    </row>
    <row r="98" spans="1:13" outlineLevel="1" x14ac:dyDescent="0.25">
      <c r="A98" s="40"/>
      <c r="B98" s="22" t="s">
        <v>196</v>
      </c>
      <c r="C98" s="33" t="s">
        <v>155</v>
      </c>
      <c r="D98" s="31">
        <v>1</v>
      </c>
      <c r="E98" s="55"/>
      <c r="F98" s="7"/>
      <c r="G98" s="7"/>
      <c r="H98" s="1"/>
      <c r="I98" s="1"/>
      <c r="J98" s="8"/>
      <c r="K98" s="8"/>
      <c r="L98" s="8"/>
      <c r="M98" s="8"/>
    </row>
    <row r="99" spans="1:13" outlineLevel="1" x14ac:dyDescent="0.25">
      <c r="A99" s="40" t="s">
        <v>225</v>
      </c>
      <c r="B99" s="22" t="s">
        <v>165</v>
      </c>
      <c r="C99" s="33"/>
      <c r="D99" s="31"/>
      <c r="E99" s="55"/>
      <c r="F99" s="7"/>
      <c r="G99" s="7"/>
      <c r="H99" s="1"/>
      <c r="I99" s="1"/>
      <c r="J99" s="8"/>
      <c r="K99" s="8"/>
      <c r="L99" s="8"/>
      <c r="M99" s="8"/>
    </row>
    <row r="100" spans="1:13" outlineLevel="1" x14ac:dyDescent="0.25">
      <c r="A100" s="40"/>
      <c r="B100" s="22" t="s">
        <v>162</v>
      </c>
      <c r="C100" s="33" t="s">
        <v>156</v>
      </c>
      <c r="D100" s="31">
        <v>1.8280000000000001</v>
      </c>
      <c r="E100" s="55"/>
      <c r="F100" s="7"/>
      <c r="G100" s="7"/>
      <c r="H100" s="1"/>
      <c r="I100" s="1"/>
      <c r="J100" s="8"/>
      <c r="K100" s="8"/>
      <c r="L100" s="8"/>
      <c r="M100" s="8"/>
    </row>
    <row r="101" spans="1:13" outlineLevel="1" x14ac:dyDescent="0.25">
      <c r="A101" s="40" t="s">
        <v>226</v>
      </c>
      <c r="B101" s="22" t="s">
        <v>166</v>
      </c>
      <c r="C101" s="33"/>
      <c r="D101" s="31"/>
      <c r="E101" s="55"/>
      <c r="F101" s="7"/>
      <c r="G101" s="7"/>
      <c r="H101" s="1"/>
      <c r="I101" s="1"/>
      <c r="J101" s="8"/>
      <c r="K101" s="8"/>
      <c r="L101" s="8"/>
      <c r="M101" s="8"/>
    </row>
    <row r="102" spans="1:13" outlineLevel="1" x14ac:dyDescent="0.25">
      <c r="A102" s="40"/>
      <c r="B102" s="22" t="s">
        <v>162</v>
      </c>
      <c r="C102" s="33" t="s">
        <v>156</v>
      </c>
      <c r="D102" s="31">
        <v>0.31</v>
      </c>
      <c r="E102" s="55"/>
      <c r="F102" s="7"/>
      <c r="G102" s="7"/>
      <c r="H102" s="1"/>
      <c r="I102" s="1"/>
      <c r="J102" s="8"/>
      <c r="K102" s="8"/>
      <c r="L102" s="8"/>
      <c r="M102" s="8"/>
    </row>
    <row r="103" spans="1:13" outlineLevel="1" x14ac:dyDescent="0.25">
      <c r="A103" s="40" t="s">
        <v>227</v>
      </c>
      <c r="B103" s="22" t="s">
        <v>167</v>
      </c>
      <c r="C103" s="33"/>
      <c r="D103" s="31"/>
      <c r="E103" s="55"/>
      <c r="F103" s="7"/>
      <c r="G103" s="7"/>
      <c r="H103" s="1"/>
      <c r="I103" s="1"/>
      <c r="J103" s="8"/>
      <c r="K103" s="8"/>
      <c r="L103" s="8"/>
      <c r="M103" s="8"/>
    </row>
    <row r="104" spans="1:13" outlineLevel="1" x14ac:dyDescent="0.25">
      <c r="A104" s="40"/>
      <c r="B104" s="22" t="s">
        <v>162</v>
      </c>
      <c r="C104" s="33" t="s">
        <v>156</v>
      </c>
      <c r="D104" s="31">
        <v>0.76100000000000001</v>
      </c>
      <c r="E104" s="55"/>
      <c r="F104" s="7"/>
      <c r="G104" s="7"/>
      <c r="H104" s="1"/>
      <c r="I104" s="1"/>
      <c r="J104" s="8"/>
      <c r="K104" s="8"/>
      <c r="L104" s="8"/>
      <c r="M104" s="8"/>
    </row>
    <row r="105" spans="1:13" outlineLevel="1" x14ac:dyDescent="0.25">
      <c r="A105" s="40" t="s">
        <v>228</v>
      </c>
      <c r="B105" s="22" t="s">
        <v>168</v>
      </c>
      <c r="C105" s="33"/>
      <c r="D105" s="31"/>
      <c r="E105" s="55"/>
      <c r="F105" s="7"/>
      <c r="G105" s="7"/>
      <c r="H105" s="1"/>
      <c r="I105" s="1"/>
      <c r="J105" s="8"/>
      <c r="K105" s="8"/>
      <c r="L105" s="8"/>
      <c r="M105" s="8"/>
    </row>
    <row r="106" spans="1:13" outlineLevel="1" x14ac:dyDescent="0.25">
      <c r="A106" s="40"/>
      <c r="B106" s="22" t="s">
        <v>162</v>
      </c>
      <c r="C106" s="33" t="s">
        <v>156</v>
      </c>
      <c r="D106" s="31">
        <v>1.867</v>
      </c>
      <c r="E106" s="55"/>
      <c r="F106" s="7"/>
      <c r="G106" s="7"/>
      <c r="H106" s="1"/>
      <c r="I106" s="1"/>
      <c r="J106" s="8"/>
      <c r="K106" s="8"/>
      <c r="L106" s="8"/>
      <c r="M106" s="8"/>
    </row>
    <row r="107" spans="1:13" outlineLevel="1" x14ac:dyDescent="0.25">
      <c r="A107" s="40"/>
      <c r="B107" s="22" t="s">
        <v>196</v>
      </c>
      <c r="C107" s="33" t="s">
        <v>155</v>
      </c>
      <c r="D107" s="31">
        <v>1</v>
      </c>
      <c r="E107" s="55"/>
      <c r="F107" s="7"/>
      <c r="G107" s="7"/>
      <c r="H107" s="1"/>
      <c r="I107" s="1"/>
      <c r="J107" s="8"/>
      <c r="K107" s="8"/>
      <c r="L107" s="8"/>
      <c r="M107" s="8"/>
    </row>
    <row r="108" spans="1:13" outlineLevel="1" x14ac:dyDescent="0.25">
      <c r="A108" s="40" t="s">
        <v>229</v>
      </c>
      <c r="B108" s="22" t="s">
        <v>169</v>
      </c>
      <c r="C108" s="33"/>
      <c r="D108" s="31"/>
      <c r="E108" s="55"/>
      <c r="F108" s="7"/>
      <c r="G108" s="7"/>
      <c r="H108" s="1"/>
      <c r="I108" s="1"/>
      <c r="J108" s="8"/>
      <c r="K108" s="8"/>
      <c r="L108" s="8"/>
      <c r="M108" s="8"/>
    </row>
    <row r="109" spans="1:13" outlineLevel="1" x14ac:dyDescent="0.25">
      <c r="A109" s="40"/>
      <c r="B109" s="22" t="s">
        <v>162</v>
      </c>
      <c r="C109" s="33" t="s">
        <v>156</v>
      </c>
      <c r="D109" s="31">
        <v>0.95299999999999996</v>
      </c>
      <c r="E109" s="55"/>
      <c r="F109" s="7"/>
      <c r="G109" s="7"/>
      <c r="H109" s="1"/>
      <c r="I109" s="1"/>
      <c r="J109" s="8"/>
      <c r="K109" s="8"/>
      <c r="L109" s="8"/>
      <c r="M109" s="8"/>
    </row>
    <row r="110" spans="1:13" outlineLevel="1" x14ac:dyDescent="0.25">
      <c r="A110" s="40" t="s">
        <v>230</v>
      </c>
      <c r="B110" s="22" t="s">
        <v>170</v>
      </c>
      <c r="C110" s="33"/>
      <c r="D110" s="31"/>
      <c r="E110" s="55"/>
      <c r="F110" s="7"/>
      <c r="G110" s="7"/>
      <c r="H110" s="1"/>
      <c r="I110" s="1"/>
      <c r="J110" s="8"/>
      <c r="K110" s="8"/>
      <c r="L110" s="8"/>
      <c r="M110" s="8"/>
    </row>
    <row r="111" spans="1:13" outlineLevel="1" x14ac:dyDescent="0.25">
      <c r="A111" s="40"/>
      <c r="B111" s="22" t="s">
        <v>162</v>
      </c>
      <c r="C111" s="33" t="s">
        <v>156</v>
      </c>
      <c r="D111" s="31">
        <v>1.2210000000000001</v>
      </c>
      <c r="E111" s="55"/>
      <c r="F111" s="7"/>
      <c r="G111" s="7"/>
      <c r="H111" s="1"/>
      <c r="I111" s="1"/>
      <c r="J111" s="8"/>
      <c r="K111" s="8"/>
      <c r="L111" s="8"/>
      <c r="M111" s="8"/>
    </row>
    <row r="112" spans="1:13" outlineLevel="1" x14ac:dyDescent="0.25">
      <c r="A112" s="40"/>
      <c r="B112" s="22" t="s">
        <v>197</v>
      </c>
      <c r="C112" s="33" t="s">
        <v>155</v>
      </c>
      <c r="D112" s="31">
        <v>1</v>
      </c>
      <c r="E112" s="55"/>
      <c r="F112" s="7"/>
      <c r="G112" s="7"/>
      <c r="H112" s="1"/>
      <c r="I112" s="1"/>
      <c r="J112" s="8"/>
      <c r="K112" s="8"/>
      <c r="L112" s="8"/>
      <c r="M112" s="8"/>
    </row>
    <row r="113" spans="1:13" outlineLevel="1" x14ac:dyDescent="0.25">
      <c r="A113" s="40" t="s">
        <v>231</v>
      </c>
      <c r="B113" s="22" t="s">
        <v>171</v>
      </c>
      <c r="C113" s="33"/>
      <c r="D113" s="31"/>
      <c r="E113" s="55"/>
      <c r="F113" s="7"/>
      <c r="G113" s="7"/>
      <c r="H113" s="1"/>
      <c r="I113" s="1"/>
      <c r="J113" s="8"/>
      <c r="K113" s="8"/>
      <c r="L113" s="8"/>
      <c r="M113" s="8"/>
    </row>
    <row r="114" spans="1:13" outlineLevel="1" x14ac:dyDescent="0.25">
      <c r="A114" s="40"/>
      <c r="B114" s="22" t="s">
        <v>162</v>
      </c>
      <c r="C114" s="33" t="s">
        <v>156</v>
      </c>
      <c r="D114" s="31">
        <v>0.60799999999999998</v>
      </c>
      <c r="E114" s="55"/>
      <c r="F114" s="7"/>
      <c r="G114" s="7"/>
      <c r="H114" s="1"/>
      <c r="I114" s="1"/>
      <c r="J114" s="8"/>
      <c r="K114" s="8"/>
      <c r="L114" s="8"/>
      <c r="M114" s="8"/>
    </row>
    <row r="115" spans="1:13" outlineLevel="1" x14ac:dyDescent="0.25">
      <c r="A115" s="40" t="s">
        <v>232</v>
      </c>
      <c r="B115" s="22" t="s">
        <v>172</v>
      </c>
      <c r="C115" s="33"/>
      <c r="D115" s="30"/>
      <c r="E115" s="55"/>
      <c r="F115" s="7"/>
      <c r="G115" s="7"/>
      <c r="H115" s="1"/>
      <c r="I115" s="1"/>
      <c r="J115" s="8"/>
      <c r="K115" s="8"/>
      <c r="L115" s="8"/>
      <c r="M115" s="8"/>
    </row>
    <row r="116" spans="1:13" outlineLevel="1" x14ac:dyDescent="0.25">
      <c r="A116" s="40"/>
      <c r="B116" s="22" t="s">
        <v>164</v>
      </c>
      <c r="C116" s="33" t="s">
        <v>156</v>
      </c>
      <c r="D116" s="30">
        <v>0.91900000000000004</v>
      </c>
      <c r="E116" s="55"/>
      <c r="F116" s="7"/>
      <c r="G116" s="7"/>
      <c r="H116" s="1"/>
      <c r="I116" s="1"/>
      <c r="J116" s="8"/>
      <c r="K116" s="8"/>
      <c r="L116" s="8"/>
      <c r="M116" s="8"/>
    </row>
    <row r="117" spans="1:13" outlineLevel="1" x14ac:dyDescent="0.25">
      <c r="A117" s="40" t="s">
        <v>233</v>
      </c>
      <c r="B117" s="22" t="s">
        <v>173</v>
      </c>
      <c r="C117" s="33"/>
      <c r="D117" s="30"/>
      <c r="E117" s="55"/>
      <c r="F117" s="7"/>
      <c r="G117" s="7"/>
      <c r="H117" s="1"/>
      <c r="I117" s="1"/>
      <c r="J117" s="8"/>
      <c r="K117" s="8"/>
      <c r="L117" s="8"/>
      <c r="M117" s="8"/>
    </row>
    <row r="118" spans="1:13" outlineLevel="1" x14ac:dyDescent="0.25">
      <c r="A118" s="40"/>
      <c r="B118" s="22" t="s">
        <v>162</v>
      </c>
      <c r="C118" s="33" t="s">
        <v>156</v>
      </c>
      <c r="D118" s="30">
        <v>2.4169999999999998</v>
      </c>
      <c r="E118" s="55"/>
      <c r="F118" s="7"/>
      <c r="G118" s="7"/>
      <c r="H118" s="1"/>
      <c r="I118" s="1"/>
      <c r="J118" s="8"/>
      <c r="K118" s="8"/>
      <c r="L118" s="8"/>
      <c r="M118" s="8"/>
    </row>
    <row r="119" spans="1:13" ht="45" x14ac:dyDescent="0.25">
      <c r="A119" s="40">
        <v>13</v>
      </c>
      <c r="B119" s="22" t="s">
        <v>29</v>
      </c>
      <c r="C119" s="24" t="s">
        <v>95</v>
      </c>
      <c r="D119" s="29">
        <v>1</v>
      </c>
      <c r="E119" s="55">
        <v>1</v>
      </c>
      <c r="F119" s="7">
        <v>49791.808545714492</v>
      </c>
      <c r="G119" s="7">
        <f>I119</f>
        <v>49791.810729999997</v>
      </c>
      <c r="H119" s="2">
        <v>49791.808545714492</v>
      </c>
      <c r="I119" s="2">
        <v>49791.810729999997</v>
      </c>
      <c r="J119" s="8"/>
      <c r="K119" s="8"/>
      <c r="L119" s="8"/>
      <c r="M119" s="8"/>
    </row>
    <row r="120" spans="1:13" outlineLevel="1" x14ac:dyDescent="0.25">
      <c r="A120" s="41" t="s">
        <v>72</v>
      </c>
      <c r="B120" s="22" t="s">
        <v>260</v>
      </c>
      <c r="C120" s="27"/>
      <c r="D120" s="29"/>
      <c r="E120" s="55"/>
      <c r="F120" s="7"/>
      <c r="G120" s="7"/>
      <c r="H120" s="2"/>
      <c r="I120" s="2"/>
      <c r="J120" s="8"/>
      <c r="K120" s="8"/>
      <c r="L120" s="8"/>
      <c r="M120" s="8"/>
    </row>
    <row r="121" spans="1:13" x14ac:dyDescent="0.25">
      <c r="A121" s="99">
        <v>14</v>
      </c>
      <c r="B121" s="101" t="s">
        <v>270</v>
      </c>
      <c r="C121" s="24" t="s">
        <v>126</v>
      </c>
      <c r="D121" s="29">
        <v>1</v>
      </c>
      <c r="E121" s="73">
        <v>1</v>
      </c>
      <c r="F121" s="81">
        <v>60003.921889541401</v>
      </c>
      <c r="G121" s="81">
        <f>I121</f>
        <v>13038.127</v>
      </c>
      <c r="H121" s="84">
        <v>60003.921889541401</v>
      </c>
      <c r="I121" s="84">
        <f>6962.937+6075190/1000</f>
        <v>13038.127</v>
      </c>
      <c r="J121" s="92"/>
      <c r="K121" s="51"/>
      <c r="L121" s="92"/>
      <c r="M121" s="51"/>
    </row>
    <row r="122" spans="1:13" x14ac:dyDescent="0.25">
      <c r="A122" s="105"/>
      <c r="B122" s="115"/>
      <c r="C122" s="39" t="s">
        <v>200</v>
      </c>
      <c r="D122" s="39">
        <v>1</v>
      </c>
      <c r="E122" s="73">
        <v>1</v>
      </c>
      <c r="F122" s="94"/>
      <c r="G122" s="82"/>
      <c r="H122" s="95"/>
      <c r="I122" s="85"/>
      <c r="J122" s="96"/>
      <c r="K122" s="53"/>
      <c r="L122" s="96"/>
      <c r="M122" s="53"/>
    </row>
    <row r="123" spans="1:13" x14ac:dyDescent="0.25">
      <c r="A123" s="100"/>
      <c r="B123" s="114"/>
      <c r="C123" s="39" t="s">
        <v>95</v>
      </c>
      <c r="D123" s="39">
        <v>1</v>
      </c>
      <c r="E123" s="73"/>
      <c r="F123" s="83"/>
      <c r="G123" s="91"/>
      <c r="H123" s="86"/>
      <c r="I123" s="90"/>
      <c r="J123" s="93"/>
      <c r="K123" s="52"/>
      <c r="L123" s="93"/>
      <c r="M123" s="52"/>
    </row>
    <row r="124" spans="1:13" outlineLevel="1" x14ac:dyDescent="0.25">
      <c r="A124" s="40" t="s">
        <v>20</v>
      </c>
      <c r="B124" s="22" t="s">
        <v>262</v>
      </c>
      <c r="C124" s="27"/>
      <c r="D124" s="29"/>
      <c r="E124" s="55"/>
      <c r="F124" s="7"/>
      <c r="G124" s="7"/>
      <c r="H124" s="2"/>
      <c r="I124" s="2"/>
      <c r="J124" s="8"/>
      <c r="K124" s="8"/>
      <c r="L124" s="8"/>
      <c r="M124" s="8"/>
    </row>
    <row r="125" spans="1:13" outlineLevel="1" x14ac:dyDescent="0.25">
      <c r="A125" s="40" t="s">
        <v>264</v>
      </c>
      <c r="B125" s="22" t="s">
        <v>263</v>
      </c>
      <c r="C125" s="39"/>
      <c r="D125" s="39"/>
      <c r="E125" s="55"/>
      <c r="F125" s="7"/>
      <c r="G125" s="7"/>
      <c r="H125" s="2"/>
      <c r="I125" s="2"/>
      <c r="J125" s="8"/>
      <c r="K125" s="8"/>
      <c r="L125" s="8"/>
      <c r="M125" s="8"/>
    </row>
    <row r="126" spans="1:13" outlineLevel="1" x14ac:dyDescent="0.25">
      <c r="A126" s="40" t="s">
        <v>265</v>
      </c>
      <c r="B126" s="22" t="s">
        <v>260</v>
      </c>
      <c r="C126" s="39"/>
      <c r="D126" s="39"/>
      <c r="E126" s="55"/>
      <c r="F126" s="7"/>
      <c r="G126" s="7"/>
      <c r="H126" s="2"/>
      <c r="I126" s="2"/>
      <c r="J126" s="8"/>
      <c r="K126" s="8"/>
      <c r="L126" s="8"/>
      <c r="M126" s="8"/>
    </row>
    <row r="127" spans="1:13" ht="31.5" customHeight="1" x14ac:dyDescent="0.25">
      <c r="A127" s="40">
        <v>15</v>
      </c>
      <c r="B127" s="22" t="s">
        <v>30</v>
      </c>
      <c r="C127" s="24" t="s">
        <v>266</v>
      </c>
      <c r="D127" s="29">
        <f>SUM(D129:D145)</f>
        <v>15</v>
      </c>
      <c r="E127" s="55">
        <v>15</v>
      </c>
      <c r="F127" s="7">
        <v>998732.53353332798</v>
      </c>
      <c r="G127" s="7">
        <f>I127</f>
        <v>998731.8820499999</v>
      </c>
      <c r="H127" s="2">
        <v>998732.53353332798</v>
      </c>
      <c r="I127" s="2">
        <v>998731.8820499999</v>
      </c>
      <c r="J127" s="8"/>
      <c r="K127" s="8"/>
      <c r="L127" s="8"/>
      <c r="M127" s="8"/>
    </row>
    <row r="128" spans="1:13" outlineLevel="1" x14ac:dyDescent="0.25">
      <c r="A128" s="40" t="s">
        <v>17</v>
      </c>
      <c r="B128" s="22" t="s">
        <v>151</v>
      </c>
      <c r="C128" s="31"/>
      <c r="D128" s="31"/>
      <c r="E128" s="55"/>
      <c r="F128" s="7"/>
      <c r="G128" s="7"/>
      <c r="H128" s="2"/>
      <c r="I128" s="2"/>
      <c r="J128" s="8"/>
      <c r="K128" s="8"/>
      <c r="L128" s="8"/>
      <c r="M128" s="8"/>
    </row>
    <row r="129" spans="1:13" ht="45" outlineLevel="1" x14ac:dyDescent="0.25">
      <c r="A129" s="40"/>
      <c r="B129" s="22" t="s">
        <v>235</v>
      </c>
      <c r="C129" s="31" t="s">
        <v>240</v>
      </c>
      <c r="D129" s="31">
        <v>1</v>
      </c>
      <c r="E129" s="73">
        <v>1</v>
      </c>
      <c r="F129" s="7"/>
      <c r="G129" s="7"/>
      <c r="H129" s="2"/>
      <c r="I129" s="2"/>
      <c r="J129" s="8"/>
      <c r="K129" s="8"/>
      <c r="L129" s="8"/>
      <c r="M129" s="8"/>
    </row>
    <row r="130" spans="1:13" ht="45" outlineLevel="1" x14ac:dyDescent="0.25">
      <c r="A130" s="40"/>
      <c r="B130" s="22" t="s">
        <v>236</v>
      </c>
      <c r="C130" s="36" t="s">
        <v>240</v>
      </c>
      <c r="D130" s="36">
        <v>1</v>
      </c>
      <c r="E130" s="73">
        <v>1</v>
      </c>
      <c r="F130" s="7"/>
      <c r="G130" s="7"/>
      <c r="H130" s="2"/>
      <c r="I130" s="2"/>
      <c r="J130" s="8"/>
      <c r="K130" s="8"/>
      <c r="L130" s="8"/>
      <c r="M130" s="8"/>
    </row>
    <row r="131" spans="1:13" outlineLevel="1" x14ac:dyDescent="0.25">
      <c r="A131" s="40"/>
      <c r="B131" s="22" t="s">
        <v>237</v>
      </c>
      <c r="C131" s="36" t="s">
        <v>240</v>
      </c>
      <c r="D131" s="36">
        <v>1</v>
      </c>
      <c r="E131" s="73">
        <v>1</v>
      </c>
      <c r="F131" s="7"/>
      <c r="G131" s="7"/>
      <c r="H131" s="2"/>
      <c r="I131" s="2"/>
      <c r="J131" s="8"/>
      <c r="K131" s="8"/>
      <c r="L131" s="8"/>
      <c r="M131" s="8"/>
    </row>
    <row r="132" spans="1:13" outlineLevel="1" x14ac:dyDescent="0.25">
      <c r="A132" s="40"/>
      <c r="B132" s="22" t="s">
        <v>238</v>
      </c>
      <c r="C132" s="36" t="s">
        <v>240</v>
      </c>
      <c r="D132" s="36">
        <v>1</v>
      </c>
      <c r="E132" s="73">
        <v>1</v>
      </c>
      <c r="F132" s="7"/>
      <c r="G132" s="7"/>
      <c r="H132" s="2"/>
      <c r="I132" s="2"/>
      <c r="J132" s="8"/>
      <c r="K132" s="8"/>
      <c r="L132" s="8"/>
      <c r="M132" s="8"/>
    </row>
    <row r="133" spans="1:13" outlineLevel="1" x14ac:dyDescent="0.25">
      <c r="A133" s="40"/>
      <c r="B133" s="22" t="s">
        <v>239</v>
      </c>
      <c r="C133" s="36" t="s">
        <v>240</v>
      </c>
      <c r="D133" s="36">
        <v>1</v>
      </c>
      <c r="E133" s="73">
        <v>1</v>
      </c>
      <c r="F133" s="7"/>
      <c r="G133" s="7"/>
      <c r="H133" s="2"/>
      <c r="I133" s="2"/>
      <c r="J133" s="8"/>
      <c r="K133" s="8"/>
      <c r="L133" s="8"/>
      <c r="M133" s="8"/>
    </row>
    <row r="134" spans="1:13" outlineLevel="1" x14ac:dyDescent="0.25">
      <c r="A134" s="40" t="s">
        <v>18</v>
      </c>
      <c r="B134" s="22" t="s">
        <v>150</v>
      </c>
      <c r="C134" s="31"/>
      <c r="D134" s="31"/>
      <c r="E134" s="55"/>
      <c r="F134" s="7"/>
      <c r="G134" s="7"/>
      <c r="H134" s="2"/>
      <c r="I134" s="2"/>
      <c r="J134" s="8"/>
      <c r="K134" s="8"/>
      <c r="L134" s="8"/>
      <c r="M134" s="8"/>
    </row>
    <row r="135" spans="1:13" ht="45" outlineLevel="1" x14ac:dyDescent="0.25">
      <c r="A135" s="40"/>
      <c r="B135" s="22" t="s">
        <v>241</v>
      </c>
      <c r="C135" s="31" t="s">
        <v>240</v>
      </c>
      <c r="D135" s="31">
        <v>1</v>
      </c>
      <c r="E135" s="73">
        <v>1</v>
      </c>
      <c r="F135" s="7"/>
      <c r="G135" s="7"/>
      <c r="H135" s="2"/>
      <c r="I135" s="2"/>
      <c r="J135" s="8"/>
      <c r="K135" s="8"/>
      <c r="L135" s="8"/>
      <c r="M135" s="8"/>
    </row>
    <row r="136" spans="1:13" ht="45" outlineLevel="1" x14ac:dyDescent="0.25">
      <c r="A136" s="40"/>
      <c r="B136" s="22" t="s">
        <v>242</v>
      </c>
      <c r="C136" s="36" t="s">
        <v>240</v>
      </c>
      <c r="D136" s="36">
        <v>1</v>
      </c>
      <c r="E136" s="73">
        <v>1</v>
      </c>
      <c r="F136" s="7"/>
      <c r="G136" s="7"/>
      <c r="H136" s="2"/>
      <c r="I136" s="2"/>
      <c r="J136" s="8"/>
      <c r="K136" s="8"/>
      <c r="L136" s="8"/>
      <c r="M136" s="8"/>
    </row>
    <row r="137" spans="1:13" outlineLevel="1" x14ac:dyDescent="0.25">
      <c r="A137" s="40"/>
      <c r="B137" s="22" t="s">
        <v>237</v>
      </c>
      <c r="C137" s="36" t="s">
        <v>240</v>
      </c>
      <c r="D137" s="36">
        <v>1</v>
      </c>
      <c r="E137" s="73">
        <v>1</v>
      </c>
      <c r="F137" s="7"/>
      <c r="G137" s="7"/>
      <c r="H137" s="2"/>
      <c r="I137" s="2"/>
      <c r="J137" s="8"/>
      <c r="K137" s="8"/>
      <c r="L137" s="8"/>
      <c r="M137" s="8"/>
    </row>
    <row r="138" spans="1:13" outlineLevel="1" x14ac:dyDescent="0.25">
      <c r="A138" s="40"/>
      <c r="B138" s="22" t="s">
        <v>243</v>
      </c>
      <c r="C138" s="36" t="s">
        <v>240</v>
      </c>
      <c r="D138" s="36">
        <v>1</v>
      </c>
      <c r="E138" s="73">
        <v>1</v>
      </c>
      <c r="F138" s="7"/>
      <c r="G138" s="7"/>
      <c r="H138" s="2"/>
      <c r="I138" s="2"/>
      <c r="J138" s="8"/>
      <c r="K138" s="8"/>
      <c r="L138" s="8"/>
      <c r="M138" s="8"/>
    </row>
    <row r="139" spans="1:13" outlineLevel="1" x14ac:dyDescent="0.25">
      <c r="A139" s="40"/>
      <c r="B139" s="22" t="s">
        <v>239</v>
      </c>
      <c r="C139" s="36" t="s">
        <v>240</v>
      </c>
      <c r="D139" s="36">
        <v>1</v>
      </c>
      <c r="E139" s="73">
        <v>1</v>
      </c>
      <c r="F139" s="7"/>
      <c r="G139" s="7"/>
      <c r="H139" s="2"/>
      <c r="I139" s="2"/>
      <c r="J139" s="8"/>
      <c r="K139" s="8"/>
      <c r="L139" s="8"/>
      <c r="M139" s="8"/>
    </row>
    <row r="140" spans="1:13" outlineLevel="1" x14ac:dyDescent="0.25">
      <c r="A140" s="40" t="s">
        <v>21</v>
      </c>
      <c r="B140" s="22" t="s">
        <v>244</v>
      </c>
      <c r="C140" s="31"/>
      <c r="D140" s="31"/>
      <c r="E140" s="55"/>
      <c r="F140" s="7"/>
      <c r="G140" s="7"/>
      <c r="H140" s="2"/>
      <c r="I140" s="2"/>
      <c r="J140" s="8"/>
      <c r="K140" s="8"/>
      <c r="L140" s="8"/>
      <c r="M140" s="8"/>
    </row>
    <row r="141" spans="1:13" ht="45" outlineLevel="1" x14ac:dyDescent="0.25">
      <c r="A141" s="40"/>
      <c r="B141" s="22" t="s">
        <v>245</v>
      </c>
      <c r="C141" s="36" t="s">
        <v>240</v>
      </c>
      <c r="D141" s="36">
        <v>1</v>
      </c>
      <c r="E141" s="73">
        <v>1</v>
      </c>
      <c r="F141" s="7"/>
      <c r="G141" s="7"/>
      <c r="H141" s="2"/>
      <c r="I141" s="2"/>
      <c r="J141" s="8"/>
      <c r="K141" s="8"/>
      <c r="L141" s="8"/>
      <c r="M141" s="8"/>
    </row>
    <row r="142" spans="1:13" ht="45" outlineLevel="1" x14ac:dyDescent="0.25">
      <c r="A142" s="40"/>
      <c r="B142" s="22" t="s">
        <v>246</v>
      </c>
      <c r="C142" s="36" t="s">
        <v>240</v>
      </c>
      <c r="D142" s="36">
        <v>1</v>
      </c>
      <c r="E142" s="73">
        <v>1</v>
      </c>
      <c r="F142" s="7"/>
      <c r="G142" s="7"/>
      <c r="H142" s="2"/>
      <c r="I142" s="2"/>
      <c r="J142" s="8"/>
      <c r="K142" s="8"/>
      <c r="L142" s="8"/>
      <c r="M142" s="8"/>
    </row>
    <row r="143" spans="1:13" outlineLevel="1" x14ac:dyDescent="0.25">
      <c r="A143" s="40"/>
      <c r="B143" s="22" t="s">
        <v>237</v>
      </c>
      <c r="C143" s="36" t="s">
        <v>240</v>
      </c>
      <c r="D143" s="36">
        <v>1</v>
      </c>
      <c r="E143" s="73">
        <v>1</v>
      </c>
      <c r="F143" s="7"/>
      <c r="G143" s="7"/>
      <c r="H143" s="2"/>
      <c r="I143" s="2"/>
      <c r="J143" s="8"/>
      <c r="K143" s="8"/>
      <c r="L143" s="8"/>
      <c r="M143" s="8"/>
    </row>
    <row r="144" spans="1:13" outlineLevel="1" x14ac:dyDescent="0.25">
      <c r="A144" s="40"/>
      <c r="B144" s="22" t="s">
        <v>238</v>
      </c>
      <c r="C144" s="36" t="s">
        <v>240</v>
      </c>
      <c r="D144" s="36">
        <v>1</v>
      </c>
      <c r="E144" s="73">
        <v>1</v>
      </c>
      <c r="F144" s="7"/>
      <c r="G144" s="7"/>
      <c r="H144" s="2"/>
      <c r="I144" s="2"/>
      <c r="J144" s="8"/>
      <c r="K144" s="8"/>
      <c r="L144" s="8"/>
      <c r="M144" s="8"/>
    </row>
    <row r="145" spans="1:13" outlineLevel="1" x14ac:dyDescent="0.25">
      <c r="A145" s="40"/>
      <c r="B145" s="22" t="s">
        <v>239</v>
      </c>
      <c r="C145" s="36" t="s">
        <v>240</v>
      </c>
      <c r="D145" s="36">
        <v>1</v>
      </c>
      <c r="E145" s="73">
        <v>1</v>
      </c>
      <c r="F145" s="7"/>
      <c r="G145" s="7"/>
      <c r="H145" s="2"/>
      <c r="I145" s="2"/>
      <c r="J145" s="8"/>
      <c r="K145" s="8"/>
      <c r="L145" s="8"/>
      <c r="M145" s="8"/>
    </row>
    <row r="146" spans="1:13" x14ac:dyDescent="0.25">
      <c r="A146" s="99">
        <v>16</v>
      </c>
      <c r="B146" s="101" t="s">
        <v>46</v>
      </c>
      <c r="C146" s="39" t="s">
        <v>266</v>
      </c>
      <c r="D146" s="29">
        <f>D149+D150+D151+D155+D156+D157+D161+D162+D163+D167+D168+D169</f>
        <v>12</v>
      </c>
      <c r="E146" s="73">
        <v>12</v>
      </c>
      <c r="F146" s="81">
        <v>621037.81550098897</v>
      </c>
      <c r="G146" s="81">
        <f>I146</f>
        <v>621037.81549999991</v>
      </c>
      <c r="H146" s="84">
        <v>621037.81550098897</v>
      </c>
      <c r="I146" s="84">
        <v>621037.81549999991</v>
      </c>
      <c r="J146" s="92"/>
      <c r="K146" s="51"/>
      <c r="L146" s="92"/>
      <c r="M146" s="51"/>
    </row>
    <row r="147" spans="1:13" x14ac:dyDescent="0.25">
      <c r="A147" s="100"/>
      <c r="B147" s="114"/>
      <c r="C147" s="39" t="s">
        <v>251</v>
      </c>
      <c r="D147" s="35">
        <f>D152+D153+D158+D159+D164+D165+D170+D171</f>
        <v>8</v>
      </c>
      <c r="E147" s="73">
        <v>8</v>
      </c>
      <c r="F147" s="83"/>
      <c r="G147" s="91"/>
      <c r="H147" s="86"/>
      <c r="I147" s="90"/>
      <c r="J147" s="93"/>
      <c r="K147" s="52"/>
      <c r="L147" s="93"/>
      <c r="M147" s="52"/>
    </row>
    <row r="148" spans="1:13" outlineLevel="1" x14ac:dyDescent="0.25">
      <c r="A148" s="40" t="s">
        <v>19</v>
      </c>
      <c r="B148" s="22" t="s">
        <v>146</v>
      </c>
      <c r="C148" s="34"/>
      <c r="D148" s="35"/>
      <c r="E148" s="73"/>
      <c r="F148" s="7"/>
      <c r="G148" s="7"/>
      <c r="H148" s="2"/>
      <c r="I148" s="2"/>
      <c r="J148" s="8"/>
      <c r="K148" s="8"/>
      <c r="L148" s="8"/>
      <c r="M148" s="8"/>
    </row>
    <row r="149" spans="1:13" ht="90" outlineLevel="1" x14ac:dyDescent="0.25">
      <c r="A149" s="40"/>
      <c r="B149" s="22" t="s">
        <v>247</v>
      </c>
      <c r="C149" s="36" t="s">
        <v>240</v>
      </c>
      <c r="D149" s="36">
        <v>1</v>
      </c>
      <c r="E149" s="73">
        <v>1</v>
      </c>
      <c r="F149" s="7"/>
      <c r="G149" s="7"/>
      <c r="H149" s="2"/>
      <c r="I149" s="2"/>
      <c r="J149" s="8"/>
      <c r="K149" s="8"/>
      <c r="L149" s="8"/>
      <c r="M149" s="8"/>
    </row>
    <row r="150" spans="1:13" ht="45" outlineLevel="1" x14ac:dyDescent="0.25">
      <c r="A150" s="40"/>
      <c r="B150" s="22" t="s">
        <v>248</v>
      </c>
      <c r="C150" s="36" t="s">
        <v>240</v>
      </c>
      <c r="D150" s="36">
        <v>1</v>
      </c>
      <c r="E150" s="73">
        <v>1</v>
      </c>
      <c r="F150" s="7"/>
      <c r="G150" s="7"/>
      <c r="H150" s="2"/>
      <c r="I150" s="2"/>
      <c r="J150" s="8"/>
      <c r="K150" s="8"/>
      <c r="L150" s="8"/>
      <c r="M150" s="8"/>
    </row>
    <row r="151" spans="1:13" ht="45" outlineLevel="1" x14ac:dyDescent="0.25">
      <c r="A151" s="40"/>
      <c r="B151" s="22" t="s">
        <v>249</v>
      </c>
      <c r="C151" s="36" t="s">
        <v>240</v>
      </c>
      <c r="D151" s="36">
        <v>1</v>
      </c>
      <c r="E151" s="73">
        <v>1</v>
      </c>
      <c r="F151" s="7"/>
      <c r="G151" s="7"/>
      <c r="H151" s="2"/>
      <c r="I151" s="2"/>
      <c r="J151" s="8"/>
      <c r="K151" s="8"/>
      <c r="L151" s="8"/>
      <c r="M151" s="8"/>
    </row>
    <row r="152" spans="1:13" outlineLevel="1" x14ac:dyDescent="0.25">
      <c r="A152" s="40"/>
      <c r="B152" s="22" t="s">
        <v>250</v>
      </c>
      <c r="C152" s="36" t="s">
        <v>251</v>
      </c>
      <c r="D152" s="36">
        <v>1</v>
      </c>
      <c r="E152" s="73">
        <v>1</v>
      </c>
      <c r="F152" s="7"/>
      <c r="G152" s="7"/>
      <c r="H152" s="2"/>
      <c r="I152" s="2"/>
      <c r="J152" s="8"/>
      <c r="K152" s="8"/>
      <c r="L152" s="8"/>
      <c r="M152" s="8"/>
    </row>
    <row r="153" spans="1:13" outlineLevel="1" x14ac:dyDescent="0.25">
      <c r="A153" s="40"/>
      <c r="B153" s="22" t="s">
        <v>238</v>
      </c>
      <c r="C153" s="36" t="s">
        <v>251</v>
      </c>
      <c r="D153" s="36">
        <v>1</v>
      </c>
      <c r="E153" s="73">
        <v>1</v>
      </c>
      <c r="F153" s="7"/>
      <c r="G153" s="7"/>
      <c r="H153" s="2"/>
      <c r="I153" s="2"/>
      <c r="J153" s="8"/>
      <c r="K153" s="8"/>
      <c r="L153" s="8"/>
      <c r="M153" s="8"/>
    </row>
    <row r="154" spans="1:13" outlineLevel="1" x14ac:dyDescent="0.25">
      <c r="A154" s="40" t="s">
        <v>216</v>
      </c>
      <c r="B154" s="22" t="s">
        <v>147</v>
      </c>
      <c r="C154" s="33"/>
      <c r="D154" s="31"/>
      <c r="E154" s="55"/>
      <c r="F154" s="7"/>
      <c r="G154" s="7"/>
      <c r="H154" s="2"/>
      <c r="I154" s="2"/>
      <c r="J154" s="8"/>
      <c r="K154" s="8"/>
      <c r="L154" s="8"/>
      <c r="M154" s="8"/>
    </row>
    <row r="155" spans="1:13" ht="90" outlineLevel="1" x14ac:dyDescent="0.25">
      <c r="A155" s="40"/>
      <c r="B155" s="22" t="s">
        <v>252</v>
      </c>
      <c r="C155" s="33" t="s">
        <v>240</v>
      </c>
      <c r="D155" s="36">
        <v>1</v>
      </c>
      <c r="E155" s="73">
        <v>1</v>
      </c>
      <c r="F155" s="7"/>
      <c r="G155" s="7"/>
      <c r="H155" s="2"/>
      <c r="I155" s="2"/>
      <c r="J155" s="8"/>
      <c r="K155" s="8"/>
      <c r="L155" s="8"/>
      <c r="M155" s="8"/>
    </row>
    <row r="156" spans="1:13" ht="45" outlineLevel="1" x14ac:dyDescent="0.25">
      <c r="A156" s="40"/>
      <c r="B156" s="22" t="s">
        <v>253</v>
      </c>
      <c r="C156" s="33" t="s">
        <v>240</v>
      </c>
      <c r="D156" s="36">
        <v>1</v>
      </c>
      <c r="E156" s="73">
        <v>1</v>
      </c>
      <c r="F156" s="7"/>
      <c r="G156" s="7"/>
      <c r="H156" s="2"/>
      <c r="I156" s="2"/>
      <c r="J156" s="8"/>
      <c r="K156" s="8"/>
      <c r="L156" s="8"/>
      <c r="M156" s="8"/>
    </row>
    <row r="157" spans="1:13" ht="45" outlineLevel="1" x14ac:dyDescent="0.25">
      <c r="A157" s="40"/>
      <c r="B157" s="22" t="s">
        <v>254</v>
      </c>
      <c r="C157" s="33" t="s">
        <v>240</v>
      </c>
      <c r="D157" s="36">
        <v>1</v>
      </c>
      <c r="E157" s="73">
        <v>1</v>
      </c>
      <c r="F157" s="7"/>
      <c r="G157" s="7"/>
      <c r="H157" s="2"/>
      <c r="I157" s="2"/>
      <c r="J157" s="8"/>
      <c r="K157" s="8"/>
      <c r="L157" s="8"/>
      <c r="M157" s="8"/>
    </row>
    <row r="158" spans="1:13" outlineLevel="1" x14ac:dyDescent="0.25">
      <c r="A158" s="40"/>
      <c r="B158" s="22" t="s">
        <v>250</v>
      </c>
      <c r="C158" s="33" t="s">
        <v>251</v>
      </c>
      <c r="D158" s="36">
        <v>1</v>
      </c>
      <c r="E158" s="73">
        <v>1</v>
      </c>
      <c r="F158" s="7"/>
      <c r="G158" s="7"/>
      <c r="H158" s="2"/>
      <c r="I158" s="2"/>
      <c r="J158" s="8"/>
      <c r="K158" s="8"/>
      <c r="L158" s="8"/>
      <c r="M158" s="8"/>
    </row>
    <row r="159" spans="1:13" outlineLevel="1" x14ac:dyDescent="0.25">
      <c r="A159" s="40"/>
      <c r="B159" s="22" t="s">
        <v>238</v>
      </c>
      <c r="C159" s="33" t="s">
        <v>251</v>
      </c>
      <c r="D159" s="36">
        <v>1</v>
      </c>
      <c r="E159" s="73">
        <v>1</v>
      </c>
      <c r="F159" s="7"/>
      <c r="G159" s="7"/>
      <c r="H159" s="2"/>
      <c r="I159" s="2"/>
      <c r="J159" s="8"/>
      <c r="K159" s="8"/>
      <c r="L159" s="8"/>
      <c r="M159" s="8"/>
    </row>
    <row r="160" spans="1:13" outlineLevel="1" x14ac:dyDescent="0.25">
      <c r="A160" s="40" t="s">
        <v>214</v>
      </c>
      <c r="B160" s="22" t="s">
        <v>148</v>
      </c>
      <c r="C160" s="33"/>
      <c r="D160" s="31"/>
      <c r="E160" s="55"/>
      <c r="F160" s="7"/>
      <c r="G160" s="7"/>
      <c r="H160" s="2"/>
      <c r="I160" s="2"/>
      <c r="J160" s="8"/>
      <c r="K160" s="8"/>
      <c r="L160" s="8"/>
      <c r="M160" s="8"/>
    </row>
    <row r="161" spans="1:13" ht="90" outlineLevel="1" x14ac:dyDescent="0.25">
      <c r="A161" s="40"/>
      <c r="B161" s="22" t="s">
        <v>255</v>
      </c>
      <c r="C161" s="33" t="s">
        <v>240</v>
      </c>
      <c r="D161" s="36">
        <v>1</v>
      </c>
      <c r="E161" s="73">
        <v>1</v>
      </c>
      <c r="F161" s="7"/>
      <c r="G161" s="7"/>
      <c r="H161" s="2"/>
      <c r="I161" s="2"/>
      <c r="J161" s="8"/>
      <c r="K161" s="8"/>
      <c r="L161" s="8"/>
      <c r="M161" s="8"/>
    </row>
    <row r="162" spans="1:13" ht="45" outlineLevel="1" x14ac:dyDescent="0.25">
      <c r="A162" s="40"/>
      <c r="B162" s="22" t="s">
        <v>256</v>
      </c>
      <c r="C162" s="33" t="s">
        <v>240</v>
      </c>
      <c r="D162" s="36">
        <v>1</v>
      </c>
      <c r="E162" s="73">
        <v>1</v>
      </c>
      <c r="F162" s="7"/>
      <c r="G162" s="7"/>
      <c r="H162" s="2"/>
      <c r="I162" s="2"/>
      <c r="J162" s="8"/>
      <c r="K162" s="8"/>
      <c r="L162" s="8"/>
      <c r="M162" s="8"/>
    </row>
    <row r="163" spans="1:13" ht="45" outlineLevel="1" x14ac:dyDescent="0.25">
      <c r="A163" s="40"/>
      <c r="B163" s="22" t="s">
        <v>249</v>
      </c>
      <c r="C163" s="33" t="s">
        <v>240</v>
      </c>
      <c r="D163" s="36">
        <v>1</v>
      </c>
      <c r="E163" s="73">
        <v>1</v>
      </c>
      <c r="F163" s="7"/>
      <c r="G163" s="7"/>
      <c r="H163" s="2"/>
      <c r="I163" s="2"/>
      <c r="J163" s="8"/>
      <c r="K163" s="8"/>
      <c r="L163" s="8"/>
      <c r="M163" s="8"/>
    </row>
    <row r="164" spans="1:13" outlineLevel="1" x14ac:dyDescent="0.25">
      <c r="A164" s="40"/>
      <c r="B164" s="22" t="s">
        <v>250</v>
      </c>
      <c r="C164" s="33" t="s">
        <v>251</v>
      </c>
      <c r="D164" s="36">
        <v>1</v>
      </c>
      <c r="E164" s="73">
        <v>1</v>
      </c>
      <c r="F164" s="7"/>
      <c r="G164" s="7"/>
      <c r="H164" s="2"/>
      <c r="I164" s="2"/>
      <c r="J164" s="8"/>
      <c r="K164" s="8"/>
      <c r="L164" s="8"/>
      <c r="M164" s="8"/>
    </row>
    <row r="165" spans="1:13" outlineLevel="1" x14ac:dyDescent="0.25">
      <c r="A165" s="40"/>
      <c r="B165" s="22" t="s">
        <v>238</v>
      </c>
      <c r="C165" s="33" t="s">
        <v>251</v>
      </c>
      <c r="D165" s="36">
        <v>1</v>
      </c>
      <c r="E165" s="73">
        <v>1</v>
      </c>
      <c r="F165" s="7"/>
      <c r="G165" s="7"/>
      <c r="H165" s="2"/>
      <c r="I165" s="2"/>
      <c r="J165" s="8"/>
      <c r="K165" s="8"/>
      <c r="L165" s="8"/>
      <c r="M165" s="8"/>
    </row>
    <row r="166" spans="1:13" outlineLevel="1" x14ac:dyDescent="0.25">
      <c r="A166" s="40" t="s">
        <v>215</v>
      </c>
      <c r="B166" s="22" t="s">
        <v>149</v>
      </c>
      <c r="C166" s="33"/>
      <c r="D166" s="31"/>
      <c r="E166" s="55"/>
      <c r="F166" s="7"/>
      <c r="G166" s="7"/>
      <c r="H166" s="2"/>
      <c r="I166" s="2"/>
      <c r="J166" s="8"/>
      <c r="K166" s="8"/>
      <c r="L166" s="8"/>
      <c r="M166" s="8"/>
    </row>
    <row r="167" spans="1:13" ht="90" outlineLevel="1" x14ac:dyDescent="0.25">
      <c r="A167" s="40"/>
      <c r="B167" s="22" t="s">
        <v>257</v>
      </c>
      <c r="C167" s="33" t="s">
        <v>240</v>
      </c>
      <c r="D167" s="36">
        <v>1</v>
      </c>
      <c r="E167" s="73">
        <v>1</v>
      </c>
      <c r="F167" s="7"/>
      <c r="G167" s="7"/>
      <c r="H167" s="2"/>
      <c r="I167" s="2"/>
      <c r="J167" s="8"/>
      <c r="K167" s="8"/>
      <c r="L167" s="8"/>
      <c r="M167" s="8"/>
    </row>
    <row r="168" spans="1:13" ht="45" outlineLevel="1" x14ac:dyDescent="0.25">
      <c r="A168" s="40"/>
      <c r="B168" s="22" t="s">
        <v>258</v>
      </c>
      <c r="C168" s="33" t="s">
        <v>240</v>
      </c>
      <c r="D168" s="36">
        <v>1</v>
      </c>
      <c r="E168" s="73">
        <v>1</v>
      </c>
      <c r="F168" s="7"/>
      <c r="G168" s="7"/>
      <c r="H168" s="2"/>
      <c r="I168" s="2"/>
      <c r="J168" s="8"/>
      <c r="K168" s="8"/>
      <c r="L168" s="8"/>
      <c r="M168" s="8"/>
    </row>
    <row r="169" spans="1:13" ht="45" outlineLevel="1" x14ac:dyDescent="0.25">
      <c r="A169" s="40"/>
      <c r="B169" s="22" t="s">
        <v>259</v>
      </c>
      <c r="C169" s="33" t="s">
        <v>240</v>
      </c>
      <c r="D169" s="36">
        <v>1</v>
      </c>
      <c r="E169" s="73">
        <v>1</v>
      </c>
      <c r="F169" s="7"/>
      <c r="G169" s="7"/>
      <c r="H169" s="2"/>
      <c r="I169" s="2"/>
      <c r="J169" s="8"/>
      <c r="K169" s="8"/>
      <c r="L169" s="8"/>
      <c r="M169" s="8"/>
    </row>
    <row r="170" spans="1:13" outlineLevel="1" x14ac:dyDescent="0.25">
      <c r="A170" s="40"/>
      <c r="B170" s="22" t="s">
        <v>250</v>
      </c>
      <c r="C170" s="33" t="s">
        <v>251</v>
      </c>
      <c r="D170" s="36">
        <v>1</v>
      </c>
      <c r="E170" s="73">
        <v>1</v>
      </c>
      <c r="F170" s="7"/>
      <c r="G170" s="7"/>
      <c r="H170" s="2"/>
      <c r="I170" s="2"/>
      <c r="J170" s="8"/>
      <c r="K170" s="8"/>
      <c r="L170" s="8"/>
      <c r="M170" s="8"/>
    </row>
    <row r="171" spans="1:13" outlineLevel="1" x14ac:dyDescent="0.25">
      <c r="A171" s="40"/>
      <c r="B171" s="22" t="s">
        <v>238</v>
      </c>
      <c r="C171" s="33" t="s">
        <v>251</v>
      </c>
      <c r="D171" s="36">
        <v>1</v>
      </c>
      <c r="E171" s="73">
        <v>1</v>
      </c>
      <c r="F171" s="7"/>
      <c r="G171" s="7"/>
      <c r="H171" s="2"/>
      <c r="I171" s="2"/>
      <c r="J171" s="8"/>
      <c r="K171" s="8"/>
      <c r="L171" s="8"/>
      <c r="M171" s="8"/>
    </row>
    <row r="172" spans="1:13" x14ac:dyDescent="0.25">
      <c r="A172" s="40">
        <v>17</v>
      </c>
      <c r="B172" s="22" t="s">
        <v>31</v>
      </c>
      <c r="C172" s="24" t="s">
        <v>95</v>
      </c>
      <c r="D172" s="29">
        <v>1</v>
      </c>
      <c r="E172" s="55"/>
      <c r="F172" s="7">
        <v>1809056.6151788877</v>
      </c>
      <c r="G172" s="7">
        <f>I172</f>
        <v>1793273.73168</v>
      </c>
      <c r="H172" s="2">
        <v>1809056.6151788877</v>
      </c>
      <c r="I172" s="2">
        <f>1793273731.68/1000</f>
        <v>1793273.73168</v>
      </c>
      <c r="J172" s="8"/>
      <c r="K172" s="8"/>
      <c r="L172" s="8"/>
      <c r="M172" s="8"/>
    </row>
    <row r="173" spans="1:13" outlineLevel="1" x14ac:dyDescent="0.25">
      <c r="A173" s="40" t="s">
        <v>22</v>
      </c>
      <c r="B173" s="22" t="s">
        <v>260</v>
      </c>
      <c r="C173" s="27"/>
      <c r="D173" s="29"/>
      <c r="E173" s="55"/>
      <c r="F173" s="7"/>
      <c r="G173" s="7"/>
      <c r="H173" s="2"/>
      <c r="I173" s="2"/>
      <c r="J173" s="8"/>
      <c r="K173" s="8"/>
      <c r="L173" s="8"/>
      <c r="M173" s="8"/>
    </row>
    <row r="174" spans="1:13" ht="30" x14ac:dyDescent="0.25">
      <c r="A174" s="40">
        <v>18</v>
      </c>
      <c r="B174" s="22" t="s">
        <v>32</v>
      </c>
      <c r="C174" s="24" t="s">
        <v>95</v>
      </c>
      <c r="D174" s="29">
        <v>1</v>
      </c>
      <c r="E174" s="55"/>
      <c r="F174" s="7">
        <v>2112064.5070028501</v>
      </c>
      <c r="G174" s="7">
        <f>K174+I174</f>
        <v>2429035.38521</v>
      </c>
      <c r="H174" s="2">
        <v>150458.20044678001</v>
      </c>
      <c r="I174" s="2">
        <f>471288101.35/1000</f>
        <v>471288.10135000001</v>
      </c>
      <c r="J174" s="8">
        <v>1961606.30655607</v>
      </c>
      <c r="K174" s="8">
        <v>1957747.2838599999</v>
      </c>
      <c r="L174" s="8"/>
      <c r="M174" s="8"/>
    </row>
    <row r="175" spans="1:13" outlineLevel="1" x14ac:dyDescent="0.25">
      <c r="A175" s="40" t="s">
        <v>23</v>
      </c>
      <c r="B175" s="22" t="s">
        <v>260</v>
      </c>
      <c r="C175" s="27"/>
      <c r="D175" s="29"/>
      <c r="E175" s="55"/>
      <c r="F175" s="6"/>
      <c r="G175" s="6"/>
      <c r="H175" s="2"/>
      <c r="I175" s="2"/>
      <c r="J175" s="8"/>
      <c r="K175" s="8"/>
      <c r="L175" s="8"/>
      <c r="M175" s="8"/>
    </row>
    <row r="176" spans="1:13" ht="30" x14ac:dyDescent="0.25">
      <c r="A176" s="40">
        <v>19</v>
      </c>
      <c r="B176" s="22" t="s">
        <v>33</v>
      </c>
      <c r="C176" s="24" t="s">
        <v>95</v>
      </c>
      <c r="D176" s="29">
        <v>1</v>
      </c>
      <c r="E176" s="55">
        <v>1</v>
      </c>
      <c r="F176" s="7">
        <v>172793.83010572632</v>
      </c>
      <c r="G176" s="7">
        <f>I176</f>
        <v>172793.82970999999</v>
      </c>
      <c r="H176" s="2">
        <v>172793.83010572632</v>
      </c>
      <c r="I176" s="2">
        <v>172793.82970999999</v>
      </c>
      <c r="J176" s="8"/>
      <c r="K176" s="8"/>
      <c r="L176" s="8"/>
      <c r="M176" s="8"/>
    </row>
    <row r="177" spans="1:13" outlineLevel="1" x14ac:dyDescent="0.25">
      <c r="A177" s="40" t="s">
        <v>24</v>
      </c>
      <c r="B177" s="22" t="s">
        <v>260</v>
      </c>
      <c r="C177" s="27"/>
      <c r="D177" s="29"/>
      <c r="E177" s="55"/>
      <c r="F177" s="6"/>
      <c r="G177" s="6"/>
      <c r="H177" s="2"/>
      <c r="I177" s="2"/>
      <c r="J177" s="8"/>
      <c r="K177" s="8"/>
      <c r="L177" s="8"/>
      <c r="M177" s="8"/>
    </row>
    <row r="178" spans="1:13" ht="45" x14ac:dyDescent="0.25">
      <c r="A178" s="40">
        <v>20</v>
      </c>
      <c r="B178" s="22" t="s">
        <v>47</v>
      </c>
      <c r="C178" s="25" t="s">
        <v>95</v>
      </c>
      <c r="D178" s="29">
        <v>1</v>
      </c>
      <c r="E178" s="55"/>
      <c r="F178" s="7">
        <v>2996.90153035714</v>
      </c>
      <c r="G178" s="7">
        <f>I178</f>
        <v>2950.37158</v>
      </c>
      <c r="H178" s="2">
        <v>2996.90153035714</v>
      </c>
      <c r="I178" s="2">
        <f>2950371.58/1000</f>
        <v>2950.37158</v>
      </c>
      <c r="J178" s="8"/>
      <c r="K178" s="8"/>
      <c r="L178" s="8"/>
      <c r="M178" s="8"/>
    </row>
    <row r="179" spans="1:13" outlineLevel="1" x14ac:dyDescent="0.25">
      <c r="A179" s="40" t="s">
        <v>73</v>
      </c>
      <c r="B179" s="22" t="s">
        <v>260</v>
      </c>
      <c r="C179" s="27"/>
      <c r="D179" s="29"/>
      <c r="E179" s="55"/>
      <c r="F179" s="6"/>
      <c r="G179" s="6"/>
      <c r="H179" s="2"/>
      <c r="I179" s="2"/>
      <c r="J179" s="8"/>
      <c r="K179" s="8"/>
      <c r="L179" s="8"/>
      <c r="M179" s="8"/>
    </row>
    <row r="180" spans="1:13" ht="45" x14ac:dyDescent="0.25">
      <c r="A180" s="40">
        <v>21</v>
      </c>
      <c r="B180" s="22" t="s">
        <v>48</v>
      </c>
      <c r="C180" s="25" t="s">
        <v>95</v>
      </c>
      <c r="D180" s="29">
        <v>1</v>
      </c>
      <c r="E180" s="55"/>
      <c r="F180" s="7">
        <v>1411436.4581200001</v>
      </c>
      <c r="G180" s="7">
        <f>I180</f>
        <v>905327.22551999998</v>
      </c>
      <c r="H180" s="2">
        <v>1411436.4581200001</v>
      </c>
      <c r="I180" s="2">
        <v>905327.22551999998</v>
      </c>
      <c r="J180" s="8"/>
      <c r="K180" s="8"/>
      <c r="L180" s="8"/>
      <c r="M180" s="8"/>
    </row>
    <row r="181" spans="1:13" outlineLevel="1" x14ac:dyDescent="0.25">
      <c r="A181" s="40" t="s">
        <v>16</v>
      </c>
      <c r="B181" s="22" t="s">
        <v>260</v>
      </c>
      <c r="C181" s="27"/>
      <c r="D181" s="29"/>
      <c r="E181" s="55"/>
      <c r="F181" s="6"/>
      <c r="G181" s="6"/>
      <c r="H181" s="2"/>
      <c r="I181" s="2"/>
      <c r="J181" s="8"/>
      <c r="K181" s="8"/>
      <c r="L181" s="8"/>
      <c r="M181" s="8"/>
    </row>
    <row r="182" spans="1:13" ht="45" x14ac:dyDescent="0.25">
      <c r="A182" s="40">
        <v>22</v>
      </c>
      <c r="B182" s="22" t="s">
        <v>49</v>
      </c>
      <c r="C182" s="25" t="s">
        <v>94</v>
      </c>
      <c r="D182" s="29">
        <v>1</v>
      </c>
      <c r="E182" s="55"/>
      <c r="F182" s="7">
        <v>8750</v>
      </c>
      <c r="G182" s="7"/>
      <c r="H182" s="2">
        <v>8750</v>
      </c>
      <c r="I182" s="2"/>
      <c r="J182" s="8"/>
      <c r="K182" s="8"/>
      <c r="L182" s="8"/>
      <c r="M182" s="8"/>
    </row>
    <row r="183" spans="1:13" outlineLevel="1" x14ac:dyDescent="0.25">
      <c r="A183" s="40" t="s">
        <v>74</v>
      </c>
      <c r="B183" s="22" t="s">
        <v>261</v>
      </c>
      <c r="C183" s="27"/>
      <c r="D183" s="29"/>
      <c r="E183" s="55"/>
      <c r="F183" s="6"/>
      <c r="G183" s="6"/>
      <c r="H183" s="2"/>
      <c r="I183" s="2"/>
      <c r="J183" s="8"/>
      <c r="K183" s="8"/>
      <c r="L183" s="8"/>
      <c r="M183" s="8"/>
    </row>
    <row r="184" spans="1:13" ht="45" x14ac:dyDescent="0.25">
      <c r="A184" s="40">
        <v>23</v>
      </c>
      <c r="B184" s="22" t="s">
        <v>50</v>
      </c>
      <c r="C184" s="25" t="s">
        <v>95</v>
      </c>
      <c r="D184" s="29">
        <v>1</v>
      </c>
      <c r="E184" s="55"/>
      <c r="F184" s="7">
        <v>183246.58500010701</v>
      </c>
      <c r="G184" s="7">
        <f>I184</f>
        <v>13081.674999999999</v>
      </c>
      <c r="H184" s="2">
        <v>183246.58500010701</v>
      </c>
      <c r="I184" s="2">
        <v>13081.674999999999</v>
      </c>
      <c r="J184" s="8"/>
      <c r="K184" s="8"/>
      <c r="L184" s="8"/>
      <c r="M184" s="8"/>
    </row>
    <row r="185" spans="1:13" outlineLevel="1" x14ac:dyDescent="0.25">
      <c r="A185" s="40" t="s">
        <v>75</v>
      </c>
      <c r="B185" s="22" t="s">
        <v>260</v>
      </c>
      <c r="C185" s="27"/>
      <c r="D185" s="29"/>
      <c r="E185" s="55"/>
      <c r="F185" s="6"/>
      <c r="G185" s="6"/>
      <c r="H185" s="2"/>
      <c r="I185" s="2"/>
      <c r="J185" s="8"/>
      <c r="K185" s="8"/>
      <c r="L185" s="8"/>
      <c r="M185" s="8"/>
    </row>
    <row r="186" spans="1:13" ht="31.5" x14ac:dyDescent="0.25">
      <c r="A186" s="40">
        <v>24</v>
      </c>
      <c r="B186" s="22" t="s">
        <v>51</v>
      </c>
      <c r="C186" s="38" t="s">
        <v>157</v>
      </c>
      <c r="D186" s="29">
        <v>1</v>
      </c>
      <c r="E186" s="55"/>
      <c r="F186" s="7">
        <v>41854.614000000001</v>
      </c>
      <c r="G186" s="7">
        <f>I186</f>
        <v>23040.9</v>
      </c>
      <c r="H186" s="2">
        <v>41854.614000000001</v>
      </c>
      <c r="I186" s="2">
        <f>23040900/1000</f>
        <v>23040.9</v>
      </c>
      <c r="J186" s="8"/>
      <c r="K186" s="8"/>
      <c r="L186" s="8"/>
      <c r="M186" s="8"/>
    </row>
    <row r="187" spans="1:13" outlineLevel="1" x14ac:dyDescent="0.25">
      <c r="A187" s="40" t="s">
        <v>76</v>
      </c>
      <c r="B187" s="22" t="s">
        <v>157</v>
      </c>
      <c r="C187" s="27"/>
      <c r="D187" s="29"/>
      <c r="E187" s="55"/>
      <c r="F187" s="6"/>
      <c r="G187" s="6"/>
      <c r="H187" s="2"/>
      <c r="I187" s="2"/>
      <c r="J187" s="8"/>
      <c r="K187" s="8"/>
      <c r="L187" s="8"/>
      <c r="M187" s="8"/>
    </row>
    <row r="188" spans="1:13" ht="45" x14ac:dyDescent="0.25">
      <c r="A188" s="40">
        <v>25</v>
      </c>
      <c r="B188" s="22" t="s">
        <v>272</v>
      </c>
      <c r="C188" s="24" t="s">
        <v>156</v>
      </c>
      <c r="D188" s="29">
        <f>SUM(D189:D190)</f>
        <v>0.1</v>
      </c>
      <c r="E188" s="55"/>
      <c r="F188" s="7">
        <v>4569.1619999999994</v>
      </c>
      <c r="G188" s="7"/>
      <c r="H188" s="2">
        <v>4569.1619999999994</v>
      </c>
      <c r="I188" s="2"/>
      <c r="J188" s="8"/>
      <c r="K188" s="8"/>
      <c r="L188" s="8"/>
      <c r="M188" s="8"/>
    </row>
    <row r="189" spans="1:13" outlineLevel="1" x14ac:dyDescent="0.25">
      <c r="A189" s="40" t="s">
        <v>38</v>
      </c>
      <c r="B189" s="22" t="s">
        <v>123</v>
      </c>
      <c r="C189" s="27" t="s">
        <v>156</v>
      </c>
      <c r="D189" s="29">
        <v>7.0000000000000007E-2</v>
      </c>
      <c r="E189" s="55"/>
      <c r="F189" s="6"/>
      <c r="G189" s="6"/>
      <c r="H189" s="2"/>
      <c r="I189" s="2"/>
      <c r="J189" s="8"/>
      <c r="K189" s="8"/>
      <c r="L189" s="8"/>
      <c r="M189" s="8"/>
    </row>
    <row r="190" spans="1:13" outlineLevel="1" x14ac:dyDescent="0.25">
      <c r="A190" s="40" t="s">
        <v>39</v>
      </c>
      <c r="B190" s="22" t="s">
        <v>124</v>
      </c>
      <c r="C190" s="27" t="s">
        <v>156</v>
      </c>
      <c r="D190" s="29">
        <v>0.03</v>
      </c>
      <c r="E190" s="55"/>
      <c r="F190" s="6"/>
      <c r="G190" s="6"/>
      <c r="H190" s="2"/>
      <c r="I190" s="2"/>
      <c r="J190" s="8"/>
      <c r="K190" s="8"/>
      <c r="L190" s="8"/>
      <c r="M190" s="8"/>
    </row>
    <row r="191" spans="1:13" ht="45" x14ac:dyDescent="0.25">
      <c r="A191" s="40">
        <v>26</v>
      </c>
      <c r="B191" s="22" t="s">
        <v>52</v>
      </c>
      <c r="C191" s="24" t="s">
        <v>266</v>
      </c>
      <c r="D191" s="29">
        <v>10</v>
      </c>
      <c r="E191" s="55"/>
      <c r="F191" s="7">
        <v>370254.66892857099</v>
      </c>
      <c r="G191" s="7">
        <f>I191</f>
        <v>265393.83298000001</v>
      </c>
      <c r="H191" s="2">
        <v>370254.66892857099</v>
      </c>
      <c r="I191" s="2">
        <f>265393832.98/1000</f>
        <v>265393.83298000001</v>
      </c>
      <c r="J191" s="8"/>
      <c r="K191" s="8"/>
      <c r="L191" s="8"/>
      <c r="M191" s="8"/>
    </row>
    <row r="192" spans="1:13" outlineLevel="1" x14ac:dyDescent="0.25">
      <c r="A192" s="40" t="s">
        <v>77</v>
      </c>
      <c r="B192" s="22" t="s">
        <v>135</v>
      </c>
      <c r="C192" s="27" t="s">
        <v>145</v>
      </c>
      <c r="D192" s="29">
        <v>10</v>
      </c>
      <c r="E192" s="55"/>
      <c r="F192" s="6"/>
      <c r="G192" s="6"/>
      <c r="H192" s="2"/>
      <c r="I192" s="2"/>
      <c r="J192" s="8"/>
      <c r="K192" s="8"/>
      <c r="L192" s="8"/>
      <c r="M192" s="8"/>
    </row>
    <row r="193" spans="1:20" ht="27.75" customHeight="1" x14ac:dyDescent="0.25">
      <c r="A193" s="40">
        <v>27</v>
      </c>
      <c r="B193" s="22" t="s">
        <v>271</v>
      </c>
      <c r="C193" s="24" t="s">
        <v>155</v>
      </c>
      <c r="D193" s="29">
        <v>1</v>
      </c>
      <c r="E193" s="55"/>
      <c r="F193" s="7">
        <v>8459.5017857142848</v>
      </c>
      <c r="G193" s="7">
        <f>I193</f>
        <v>7739.5</v>
      </c>
      <c r="H193" s="2">
        <v>8459.5017857142848</v>
      </c>
      <c r="I193" s="2">
        <f>7739500/1000</f>
        <v>7739.5</v>
      </c>
      <c r="J193" s="8"/>
      <c r="K193" s="8"/>
      <c r="L193" s="8"/>
      <c r="M193" s="8"/>
    </row>
    <row r="194" spans="1:20" outlineLevel="1" x14ac:dyDescent="0.25">
      <c r="A194" s="42" t="s">
        <v>78</v>
      </c>
      <c r="B194" s="23" t="s">
        <v>127</v>
      </c>
      <c r="C194" s="27" t="s">
        <v>155</v>
      </c>
      <c r="D194" s="29">
        <v>1</v>
      </c>
      <c r="E194" s="55"/>
      <c r="F194" s="7"/>
      <c r="G194" s="7"/>
      <c r="H194" s="2"/>
      <c r="I194" s="2"/>
      <c r="J194" s="8"/>
      <c r="K194" s="8"/>
      <c r="L194" s="8"/>
      <c r="M194" s="8"/>
      <c r="T194" s="9" t="s">
        <v>125</v>
      </c>
    </row>
    <row r="195" spans="1:20" ht="30" x14ac:dyDescent="0.25">
      <c r="A195" s="40">
        <v>28</v>
      </c>
      <c r="B195" s="22" t="s">
        <v>201</v>
      </c>
      <c r="C195" s="32"/>
      <c r="D195" s="32"/>
      <c r="E195" s="55"/>
      <c r="F195" s="7">
        <v>12002</v>
      </c>
      <c r="G195" s="7">
        <f>I195</f>
        <v>12002</v>
      </c>
      <c r="H195" s="2">
        <v>12002</v>
      </c>
      <c r="I195" s="2">
        <f>12002000/1000</f>
        <v>12002</v>
      </c>
      <c r="J195" s="8"/>
      <c r="K195" s="8"/>
      <c r="L195" s="8"/>
      <c r="M195" s="8"/>
    </row>
    <row r="196" spans="1:20" x14ac:dyDescent="0.25">
      <c r="A196" s="40"/>
      <c r="B196" s="20" t="s">
        <v>7</v>
      </c>
      <c r="C196" s="24"/>
      <c r="D196" s="29"/>
      <c r="E196" s="55"/>
      <c r="F196" s="7">
        <f>SUM(F14:F195)</f>
        <v>19136463.337771304</v>
      </c>
      <c r="G196" s="7">
        <f>SUM(G14:G195)</f>
        <v>15915942.162599999</v>
      </c>
      <c r="H196" s="4">
        <f>SUM(H14:H195)</f>
        <v>9414965.7379595377</v>
      </c>
      <c r="I196" s="4">
        <f>SUM(I14:I195)</f>
        <v>7926620.7469300004</v>
      </c>
      <c r="J196" s="4">
        <f>SUM(J14:J195)</f>
        <v>2595958.4517717725</v>
      </c>
      <c r="K196" s="4">
        <f t="shared" ref="K196:M196" si="1">SUM(K14:K195)</f>
        <v>2296022.7213699999</v>
      </c>
      <c r="L196" s="4">
        <f t="shared" si="1"/>
        <v>7125539.1480399976</v>
      </c>
      <c r="M196" s="4">
        <f t="shared" si="1"/>
        <v>5693298.6942999996</v>
      </c>
    </row>
    <row r="197" spans="1:20" x14ac:dyDescent="0.25">
      <c r="A197" s="40"/>
      <c r="B197" s="43"/>
      <c r="C197" s="24"/>
      <c r="D197" s="29"/>
      <c r="E197" s="55"/>
      <c r="F197" s="7"/>
      <c r="G197" s="7"/>
      <c r="H197" s="3"/>
      <c r="I197" s="3"/>
      <c r="J197" s="11"/>
      <c r="K197" s="11"/>
      <c r="L197" s="11"/>
      <c r="M197" s="11"/>
    </row>
    <row r="198" spans="1:20" ht="30" x14ac:dyDescent="0.25">
      <c r="A198" s="40">
        <v>29</v>
      </c>
      <c r="B198" s="22" t="s">
        <v>10</v>
      </c>
      <c r="C198" s="24" t="s">
        <v>95</v>
      </c>
      <c r="D198" s="29">
        <v>1</v>
      </c>
      <c r="E198" s="55"/>
      <c r="F198" s="7">
        <v>294343.792022857</v>
      </c>
      <c r="G198" s="7">
        <f>I198</f>
        <v>170359.20713999998</v>
      </c>
      <c r="H198" s="2">
        <v>294343.792022857</v>
      </c>
      <c r="I198" s="2">
        <f>170359207.14/1000</f>
        <v>170359.20713999998</v>
      </c>
      <c r="J198" s="11"/>
      <c r="K198" s="11"/>
      <c r="L198" s="11"/>
      <c r="M198" s="11"/>
    </row>
    <row r="199" spans="1:20" outlineLevel="1" x14ac:dyDescent="0.25">
      <c r="A199" s="40" t="s">
        <v>79</v>
      </c>
      <c r="B199" s="22" t="s">
        <v>260</v>
      </c>
      <c r="C199" s="27"/>
      <c r="D199" s="29"/>
      <c r="E199" s="55"/>
      <c r="F199" s="6"/>
      <c r="G199" s="6"/>
      <c r="H199" s="2"/>
      <c r="I199" s="2"/>
      <c r="J199" s="11"/>
      <c r="K199" s="11"/>
      <c r="L199" s="11"/>
      <c r="M199" s="11"/>
    </row>
    <row r="200" spans="1:20" x14ac:dyDescent="0.25">
      <c r="A200" s="40">
        <v>30</v>
      </c>
      <c r="B200" s="22" t="s">
        <v>11</v>
      </c>
      <c r="C200" s="24" t="s">
        <v>155</v>
      </c>
      <c r="D200" s="29">
        <f>SUM(D201:D213)</f>
        <v>44</v>
      </c>
      <c r="E200" s="55"/>
      <c r="F200" s="7">
        <v>25260.506249999999</v>
      </c>
      <c r="G200" s="7">
        <f>I200</f>
        <v>25260.506249999999</v>
      </c>
      <c r="H200" s="2">
        <v>25260.506249999999</v>
      </c>
      <c r="I200" s="2">
        <v>25260.506249999999</v>
      </c>
      <c r="J200" s="11"/>
      <c r="K200" s="11"/>
      <c r="L200" s="11"/>
      <c r="M200" s="11"/>
    </row>
    <row r="201" spans="1:20" outlineLevel="1" x14ac:dyDescent="0.25">
      <c r="A201" s="40" t="s">
        <v>80</v>
      </c>
      <c r="B201" s="22" t="s">
        <v>137</v>
      </c>
      <c r="C201" s="27" t="s">
        <v>155</v>
      </c>
      <c r="D201" s="29">
        <v>2</v>
      </c>
      <c r="E201" s="55"/>
      <c r="F201" s="6"/>
      <c r="G201" s="6"/>
      <c r="H201" s="2"/>
      <c r="I201" s="2"/>
      <c r="J201" s="11"/>
      <c r="K201" s="11"/>
      <c r="L201" s="11"/>
      <c r="M201" s="11"/>
    </row>
    <row r="202" spans="1:20" ht="30" outlineLevel="1" x14ac:dyDescent="0.25">
      <c r="A202" s="40" t="s">
        <v>202</v>
      </c>
      <c r="B202" s="22" t="s">
        <v>138</v>
      </c>
      <c r="C202" s="31" t="s">
        <v>155</v>
      </c>
      <c r="D202" s="29">
        <v>1</v>
      </c>
      <c r="E202" s="55"/>
      <c r="F202" s="6"/>
      <c r="G202" s="6"/>
      <c r="H202" s="2"/>
      <c r="I202" s="2"/>
      <c r="J202" s="11"/>
      <c r="K202" s="11"/>
      <c r="L202" s="11"/>
      <c r="M202" s="11"/>
    </row>
    <row r="203" spans="1:20" ht="30" outlineLevel="1" x14ac:dyDescent="0.25">
      <c r="A203" s="40" t="s">
        <v>203</v>
      </c>
      <c r="B203" s="22" t="s">
        <v>139</v>
      </c>
      <c r="C203" s="31" t="s">
        <v>155</v>
      </c>
      <c r="D203" s="29">
        <v>1</v>
      </c>
      <c r="E203" s="55"/>
      <c r="F203" s="6"/>
      <c r="G203" s="6"/>
      <c r="H203" s="2"/>
      <c r="I203" s="2"/>
      <c r="J203" s="11"/>
      <c r="K203" s="11"/>
      <c r="L203" s="11"/>
      <c r="M203" s="11"/>
    </row>
    <row r="204" spans="1:20" outlineLevel="1" x14ac:dyDescent="0.25">
      <c r="A204" s="40" t="s">
        <v>204</v>
      </c>
      <c r="B204" s="22" t="s">
        <v>96</v>
      </c>
      <c r="C204" s="31" t="s">
        <v>155</v>
      </c>
      <c r="D204" s="29">
        <v>2</v>
      </c>
      <c r="E204" s="55"/>
      <c r="F204" s="6"/>
      <c r="G204" s="6"/>
      <c r="H204" s="2"/>
      <c r="I204" s="2"/>
      <c r="J204" s="11"/>
      <c r="K204" s="11"/>
      <c r="L204" s="11"/>
      <c r="M204" s="11"/>
    </row>
    <row r="205" spans="1:20" outlineLevel="1" x14ac:dyDescent="0.25">
      <c r="A205" s="40" t="s">
        <v>205</v>
      </c>
      <c r="B205" s="22" t="s">
        <v>140</v>
      </c>
      <c r="C205" s="31" t="s">
        <v>155</v>
      </c>
      <c r="D205" s="29">
        <v>2</v>
      </c>
      <c r="E205" s="55"/>
      <c r="F205" s="6"/>
      <c r="G205" s="6"/>
      <c r="H205" s="2"/>
      <c r="I205" s="2"/>
      <c r="J205" s="11"/>
      <c r="K205" s="11"/>
      <c r="L205" s="11"/>
      <c r="M205" s="11"/>
    </row>
    <row r="206" spans="1:20" outlineLevel="1" x14ac:dyDescent="0.25">
      <c r="A206" s="40" t="s">
        <v>206</v>
      </c>
      <c r="B206" s="22" t="s">
        <v>142</v>
      </c>
      <c r="C206" s="31" t="s">
        <v>155</v>
      </c>
      <c r="D206" s="29">
        <v>3</v>
      </c>
      <c r="E206" s="55"/>
      <c r="F206" s="6"/>
      <c r="G206" s="6"/>
      <c r="H206" s="2"/>
      <c r="I206" s="2"/>
      <c r="J206" s="11"/>
      <c r="K206" s="11"/>
      <c r="L206" s="11"/>
      <c r="M206" s="11"/>
    </row>
    <row r="207" spans="1:20" outlineLevel="1" x14ac:dyDescent="0.25">
      <c r="A207" s="40" t="s">
        <v>207</v>
      </c>
      <c r="B207" s="22" t="s">
        <v>141</v>
      </c>
      <c r="C207" s="31" t="s">
        <v>155</v>
      </c>
      <c r="D207" s="29">
        <v>6</v>
      </c>
      <c r="E207" s="55"/>
      <c r="F207" s="6"/>
      <c r="G207" s="6"/>
      <c r="H207" s="2"/>
      <c r="I207" s="2"/>
      <c r="J207" s="11"/>
      <c r="K207" s="11"/>
      <c r="L207" s="11"/>
      <c r="M207" s="11"/>
    </row>
    <row r="208" spans="1:20" outlineLevel="1" x14ac:dyDescent="0.25">
      <c r="A208" s="40" t="s">
        <v>208</v>
      </c>
      <c r="B208" s="22" t="s">
        <v>143</v>
      </c>
      <c r="C208" s="31" t="s">
        <v>155</v>
      </c>
      <c r="D208" s="29">
        <v>4</v>
      </c>
      <c r="E208" s="55"/>
      <c r="F208" s="6"/>
      <c r="G208" s="6"/>
      <c r="H208" s="2"/>
      <c r="I208" s="2"/>
      <c r="J208" s="11"/>
      <c r="K208" s="11"/>
      <c r="L208" s="11"/>
      <c r="M208" s="11"/>
    </row>
    <row r="209" spans="1:13" outlineLevel="1" x14ac:dyDescent="0.25">
      <c r="A209" s="40" t="s">
        <v>209</v>
      </c>
      <c r="B209" s="22" t="s">
        <v>192</v>
      </c>
      <c r="C209" s="31" t="s">
        <v>155</v>
      </c>
      <c r="D209" s="29">
        <v>12</v>
      </c>
      <c r="E209" s="55"/>
      <c r="F209" s="6"/>
      <c r="G209" s="6"/>
      <c r="H209" s="2"/>
      <c r="I209" s="2"/>
      <c r="J209" s="11"/>
      <c r="K209" s="11"/>
      <c r="L209" s="11"/>
      <c r="M209" s="11"/>
    </row>
    <row r="210" spans="1:13" outlineLevel="1" x14ac:dyDescent="0.25">
      <c r="A210" s="40" t="s">
        <v>210</v>
      </c>
      <c r="B210" s="22" t="s">
        <v>144</v>
      </c>
      <c r="C210" s="31" t="s">
        <v>155</v>
      </c>
      <c r="D210" s="29">
        <v>6</v>
      </c>
      <c r="E210" s="55"/>
      <c r="F210" s="6"/>
      <c r="G210" s="6"/>
      <c r="H210" s="2"/>
      <c r="I210" s="2"/>
      <c r="J210" s="11"/>
      <c r="K210" s="11"/>
      <c r="L210" s="11"/>
      <c r="M210" s="11"/>
    </row>
    <row r="211" spans="1:13" outlineLevel="1" x14ac:dyDescent="0.25">
      <c r="A211" s="40" t="s">
        <v>211</v>
      </c>
      <c r="B211" s="22" t="s">
        <v>193</v>
      </c>
      <c r="C211" s="31" t="s">
        <v>155</v>
      </c>
      <c r="D211" s="29">
        <v>1</v>
      </c>
      <c r="E211" s="55"/>
      <c r="F211" s="6"/>
      <c r="G211" s="6"/>
      <c r="H211" s="2"/>
      <c r="I211" s="2"/>
      <c r="J211" s="11"/>
      <c r="K211" s="11"/>
      <c r="L211" s="11"/>
      <c r="M211" s="11"/>
    </row>
    <row r="212" spans="1:13" outlineLevel="1" x14ac:dyDescent="0.25">
      <c r="A212" s="40" t="s">
        <v>212</v>
      </c>
      <c r="B212" s="22" t="s">
        <v>194</v>
      </c>
      <c r="C212" s="31" t="s">
        <v>155</v>
      </c>
      <c r="D212" s="29">
        <v>2</v>
      </c>
      <c r="E212" s="55"/>
      <c r="F212" s="6"/>
      <c r="G212" s="6"/>
      <c r="H212" s="2"/>
      <c r="I212" s="2"/>
      <c r="J212" s="11"/>
      <c r="K212" s="11"/>
      <c r="L212" s="11"/>
      <c r="M212" s="11"/>
    </row>
    <row r="213" spans="1:13" outlineLevel="1" x14ac:dyDescent="0.25">
      <c r="A213" s="40" t="s">
        <v>213</v>
      </c>
      <c r="B213" s="22" t="s">
        <v>195</v>
      </c>
      <c r="C213" s="31" t="s">
        <v>155</v>
      </c>
      <c r="D213" s="29">
        <v>2</v>
      </c>
      <c r="E213" s="55"/>
      <c r="F213" s="6"/>
      <c r="G213" s="6"/>
      <c r="H213" s="2"/>
      <c r="I213" s="2"/>
      <c r="J213" s="11"/>
      <c r="K213" s="11"/>
      <c r="L213" s="11"/>
      <c r="M213" s="11"/>
    </row>
    <row r="214" spans="1:13" ht="30" x14ac:dyDescent="0.25">
      <c r="A214" s="40">
        <v>31</v>
      </c>
      <c r="B214" s="22" t="s">
        <v>34</v>
      </c>
      <c r="C214" s="39" t="s">
        <v>95</v>
      </c>
      <c r="D214" s="39">
        <v>1</v>
      </c>
      <c r="E214" s="55">
        <v>1</v>
      </c>
      <c r="F214" s="7">
        <v>18331.051153535082</v>
      </c>
      <c r="G214" s="7">
        <f>I214</f>
        <v>18331.441640000005</v>
      </c>
      <c r="H214" s="2">
        <v>18331.051153535082</v>
      </c>
      <c r="I214" s="2">
        <v>18331.441640000005</v>
      </c>
      <c r="J214" s="11"/>
      <c r="K214" s="11"/>
      <c r="L214" s="11"/>
      <c r="M214" s="11"/>
    </row>
    <row r="215" spans="1:13" outlineLevel="1" x14ac:dyDescent="0.25">
      <c r="A215" s="40" t="s">
        <v>81</v>
      </c>
      <c r="B215" s="22" t="s">
        <v>260</v>
      </c>
      <c r="C215" s="29"/>
      <c r="D215" s="29"/>
      <c r="E215" s="55"/>
      <c r="F215" s="6"/>
      <c r="G215" s="6"/>
      <c r="H215" s="2"/>
      <c r="I215" s="2"/>
      <c r="J215" s="11"/>
      <c r="K215" s="11"/>
      <c r="L215" s="11"/>
      <c r="M215" s="11"/>
    </row>
    <row r="216" spans="1:13" x14ac:dyDescent="0.25">
      <c r="A216" s="40">
        <v>32</v>
      </c>
      <c r="B216" s="22" t="s">
        <v>35</v>
      </c>
      <c r="C216" s="39" t="s">
        <v>95</v>
      </c>
      <c r="D216" s="39">
        <v>1</v>
      </c>
      <c r="E216" s="55">
        <v>1</v>
      </c>
      <c r="F216" s="7">
        <v>149681.68200000032</v>
      </c>
      <c r="G216" s="7">
        <f>I216</f>
        <v>149681.68219000005</v>
      </c>
      <c r="H216" s="2">
        <v>149681.68200000032</v>
      </c>
      <c r="I216" s="2">
        <v>149681.68219000005</v>
      </c>
      <c r="J216" s="11"/>
      <c r="K216" s="11"/>
      <c r="L216" s="11"/>
      <c r="M216" s="11"/>
    </row>
    <row r="217" spans="1:13" outlineLevel="1" x14ac:dyDescent="0.25">
      <c r="A217" s="40" t="s">
        <v>82</v>
      </c>
      <c r="B217" s="22" t="s">
        <v>260</v>
      </c>
      <c r="C217" s="29"/>
      <c r="D217" s="29"/>
      <c r="E217" s="55"/>
      <c r="F217" s="6"/>
      <c r="G217" s="6"/>
      <c r="H217" s="2"/>
      <c r="I217" s="2"/>
      <c r="J217" s="11"/>
      <c r="K217" s="11"/>
      <c r="L217" s="11"/>
      <c r="M217" s="11"/>
    </row>
    <row r="218" spans="1:13" x14ac:dyDescent="0.25">
      <c r="A218" s="99">
        <v>33</v>
      </c>
      <c r="B218" s="101" t="s">
        <v>14</v>
      </c>
      <c r="C218" s="24" t="s">
        <v>126</v>
      </c>
      <c r="D218" s="29">
        <v>1</v>
      </c>
      <c r="E218" s="73"/>
      <c r="F218" s="81">
        <v>3605.5780000000004</v>
      </c>
      <c r="G218" s="44"/>
      <c r="H218" s="84">
        <v>3605.5780000000004</v>
      </c>
      <c r="I218" s="46"/>
      <c r="J218" s="87"/>
      <c r="K218" s="48"/>
      <c r="L218" s="87"/>
      <c r="M218" s="48"/>
    </row>
    <row r="219" spans="1:13" x14ac:dyDescent="0.25">
      <c r="A219" s="100"/>
      <c r="B219" s="114"/>
      <c r="C219" s="39" t="s">
        <v>200</v>
      </c>
      <c r="D219" s="39">
        <v>1</v>
      </c>
      <c r="E219" s="73"/>
      <c r="F219" s="83"/>
      <c r="G219" s="45"/>
      <c r="H219" s="86"/>
      <c r="I219" s="47"/>
      <c r="J219" s="89"/>
      <c r="K219" s="50"/>
      <c r="L219" s="89"/>
      <c r="M219" s="50"/>
    </row>
    <row r="220" spans="1:13" outlineLevel="1" x14ac:dyDescent="0.25">
      <c r="A220" s="40" t="s">
        <v>83</v>
      </c>
      <c r="B220" s="22" t="s">
        <v>262</v>
      </c>
      <c r="C220" s="39"/>
      <c r="D220" s="39"/>
      <c r="E220" s="55"/>
      <c r="F220" s="7"/>
      <c r="G220" s="7"/>
      <c r="H220" s="2"/>
      <c r="I220" s="2"/>
      <c r="J220" s="11"/>
      <c r="K220" s="11"/>
      <c r="L220" s="11"/>
      <c r="M220" s="11"/>
    </row>
    <row r="221" spans="1:13" outlineLevel="1" x14ac:dyDescent="0.25">
      <c r="A221" s="40" t="s">
        <v>267</v>
      </c>
      <c r="B221" s="22" t="s">
        <v>263</v>
      </c>
      <c r="C221" s="27"/>
      <c r="D221" s="29"/>
      <c r="E221" s="55"/>
      <c r="F221" s="6"/>
      <c r="G221" s="6"/>
      <c r="H221" s="2"/>
      <c r="I221" s="2"/>
      <c r="J221" s="11"/>
      <c r="K221" s="11"/>
      <c r="L221" s="11"/>
      <c r="M221" s="11"/>
    </row>
    <row r="222" spans="1:13" ht="30" x14ac:dyDescent="0.25">
      <c r="A222" s="40">
        <v>34</v>
      </c>
      <c r="B222" s="22" t="s">
        <v>36</v>
      </c>
      <c r="C222" s="24" t="s">
        <v>95</v>
      </c>
      <c r="D222" s="29">
        <v>1</v>
      </c>
      <c r="E222" s="55">
        <v>1</v>
      </c>
      <c r="F222" s="7">
        <v>6921.4076186187849</v>
      </c>
      <c r="G222" s="7">
        <f>I222</f>
        <v>6921.1284400000004</v>
      </c>
      <c r="H222" s="2">
        <v>6921.4076186187849</v>
      </c>
      <c r="I222" s="2">
        <f>4140.6013+2780.52714</f>
        <v>6921.1284400000004</v>
      </c>
      <c r="J222" s="11"/>
      <c r="K222" s="11"/>
      <c r="L222" s="11"/>
      <c r="M222" s="11"/>
    </row>
    <row r="223" spans="1:13" outlineLevel="1" x14ac:dyDescent="0.25">
      <c r="A223" s="40" t="s">
        <v>84</v>
      </c>
      <c r="B223" s="22" t="s">
        <v>260</v>
      </c>
      <c r="C223" s="27"/>
      <c r="D223" s="29"/>
      <c r="E223" s="55"/>
      <c r="F223" s="6"/>
      <c r="G223" s="6"/>
      <c r="H223" s="2"/>
      <c r="I223" s="2"/>
      <c r="J223" s="11"/>
      <c r="K223" s="11"/>
      <c r="L223" s="11"/>
      <c r="M223" s="11"/>
    </row>
    <row r="224" spans="1:13" x14ac:dyDescent="0.25">
      <c r="A224" s="40"/>
      <c r="B224" s="20" t="s">
        <v>8</v>
      </c>
      <c r="C224" s="16"/>
      <c r="D224" s="29"/>
      <c r="E224" s="73"/>
      <c r="F224" s="7">
        <f>H224</f>
        <v>498144.01704501116</v>
      </c>
      <c r="G224" s="7">
        <f>SUM(G198:G222)</f>
        <v>370553.96566000005</v>
      </c>
      <c r="H224" s="21">
        <f>SUM(H198:H223)</f>
        <v>498144.01704501116</v>
      </c>
      <c r="I224" s="21">
        <f>SUM(I198:I222)</f>
        <v>370553.96566000005</v>
      </c>
      <c r="J224" s="21">
        <f>SUM(J198:J223)</f>
        <v>0</v>
      </c>
      <c r="K224" s="21"/>
      <c r="L224" s="21">
        <f>SUM(L198:L223)</f>
        <v>0</v>
      </c>
      <c r="M224" s="21"/>
    </row>
    <row r="225" spans="1:13" x14ac:dyDescent="0.25">
      <c r="A225" s="99">
        <v>35</v>
      </c>
      <c r="B225" s="103" t="s">
        <v>9</v>
      </c>
      <c r="C225" s="39" t="s">
        <v>268</v>
      </c>
      <c r="D225" s="39">
        <v>39</v>
      </c>
      <c r="E225" s="73">
        <v>27</v>
      </c>
      <c r="F225" s="81">
        <f>H225</f>
        <v>272076.61</v>
      </c>
      <c r="G225" s="81">
        <f>I225</f>
        <v>262445.52785000001</v>
      </c>
      <c r="H225" s="84">
        <v>272076.61</v>
      </c>
      <c r="I225" s="84">
        <f>262445527.85/1000</f>
        <v>262445.52785000001</v>
      </c>
      <c r="J225" s="87"/>
      <c r="K225" s="48"/>
      <c r="L225" s="87"/>
      <c r="M225" s="48"/>
    </row>
    <row r="226" spans="1:13" x14ac:dyDescent="0.25">
      <c r="A226" s="102"/>
      <c r="B226" s="104"/>
      <c r="C226" s="39" t="s">
        <v>269</v>
      </c>
      <c r="D226" s="39">
        <v>14</v>
      </c>
      <c r="E226" s="73"/>
      <c r="F226" s="82"/>
      <c r="G226" s="82"/>
      <c r="H226" s="85"/>
      <c r="I226" s="85"/>
      <c r="J226" s="88"/>
      <c r="K226" s="49"/>
      <c r="L226" s="88"/>
      <c r="M226" s="49"/>
    </row>
    <row r="227" spans="1:13" x14ac:dyDescent="0.25">
      <c r="A227" s="100"/>
      <c r="B227" s="114"/>
      <c r="C227" s="39" t="s">
        <v>155</v>
      </c>
      <c r="D227" s="39">
        <v>961</v>
      </c>
      <c r="E227" s="73"/>
      <c r="F227" s="83"/>
      <c r="G227" s="91"/>
      <c r="H227" s="86"/>
      <c r="I227" s="90"/>
      <c r="J227" s="89"/>
      <c r="K227" s="50"/>
      <c r="L227" s="89"/>
      <c r="M227" s="50"/>
    </row>
    <row r="228" spans="1:13" x14ac:dyDescent="0.25">
      <c r="A228" s="68"/>
      <c r="B228" s="116"/>
      <c r="C228" s="34"/>
      <c r="D228" s="34"/>
      <c r="E228" s="34"/>
      <c r="F228" s="69"/>
      <c r="G228" s="69"/>
      <c r="H228" s="70"/>
      <c r="I228" s="70"/>
      <c r="J228" s="71"/>
      <c r="K228" s="71"/>
      <c r="L228" s="71"/>
      <c r="M228" s="71"/>
    </row>
    <row r="229" spans="1:13" x14ac:dyDescent="0.25">
      <c r="A229" s="68"/>
      <c r="B229" s="116"/>
      <c r="C229" s="34"/>
      <c r="D229" s="34"/>
      <c r="E229" s="34"/>
      <c r="F229" s="69"/>
      <c r="G229" s="69"/>
      <c r="H229" s="70"/>
      <c r="I229" s="70"/>
      <c r="J229" s="71"/>
      <c r="K229" s="71"/>
      <c r="L229" s="71"/>
      <c r="M229" s="71"/>
    </row>
    <row r="231" spans="1:13" s="65" customFormat="1" ht="18.75" x14ac:dyDescent="0.3">
      <c r="A231" s="65" t="s">
        <v>288</v>
      </c>
      <c r="B231" s="117"/>
      <c r="C231" s="66"/>
      <c r="D231" s="66"/>
      <c r="E231" s="66"/>
      <c r="J231" s="65" t="s">
        <v>289</v>
      </c>
    </row>
    <row r="235" spans="1:13" s="65" customFormat="1" ht="18.75" x14ac:dyDescent="0.3">
      <c r="A235" s="65" t="s">
        <v>290</v>
      </c>
      <c r="B235" s="117"/>
      <c r="C235" s="66"/>
      <c r="D235" s="66"/>
      <c r="E235" s="66"/>
      <c r="J235" s="65" t="s">
        <v>291</v>
      </c>
    </row>
    <row r="239" spans="1:13" s="65" customFormat="1" ht="18.75" x14ac:dyDescent="0.3">
      <c r="A239" s="65" t="s">
        <v>292</v>
      </c>
      <c r="B239" s="117"/>
      <c r="C239" s="66"/>
      <c r="D239" s="66"/>
      <c r="E239" s="66"/>
      <c r="J239" s="65" t="s">
        <v>293</v>
      </c>
    </row>
    <row r="243" spans="1:10" s="65" customFormat="1" ht="18.75" x14ac:dyDescent="0.3">
      <c r="A243" s="65" t="s">
        <v>294</v>
      </c>
      <c r="B243" s="117"/>
      <c r="C243" s="66"/>
      <c r="D243" s="66"/>
      <c r="E243" s="66"/>
      <c r="J243" s="65" t="s">
        <v>295</v>
      </c>
    </row>
    <row r="1042141" spans="3:3" x14ac:dyDescent="0.25">
      <c r="C1042141" s="26"/>
    </row>
  </sheetData>
  <mergeCells count="55">
    <mergeCell ref="H8:I8"/>
    <mergeCell ref="J8:K8"/>
    <mergeCell ref="L8:M8"/>
    <mergeCell ref="J1:M1"/>
    <mergeCell ref="I33:I34"/>
    <mergeCell ref="A8:A9"/>
    <mergeCell ref="B8:B9"/>
    <mergeCell ref="C8:C9"/>
    <mergeCell ref="D8:E8"/>
    <mergeCell ref="F8:G8"/>
    <mergeCell ref="A33:A34"/>
    <mergeCell ref="B33:B34"/>
    <mergeCell ref="A60:A61"/>
    <mergeCell ref="B60:B61"/>
    <mergeCell ref="A121:A123"/>
    <mergeCell ref="B121:B123"/>
    <mergeCell ref="A146:A147"/>
    <mergeCell ref="B146:B147"/>
    <mergeCell ref="A218:A219"/>
    <mergeCell ref="B218:B219"/>
    <mergeCell ref="A225:A227"/>
    <mergeCell ref="B225:B227"/>
    <mergeCell ref="F33:F34"/>
    <mergeCell ref="H33:H34"/>
    <mergeCell ref="J33:J34"/>
    <mergeCell ref="L33:L34"/>
    <mergeCell ref="G33:G34"/>
    <mergeCell ref="F60:F61"/>
    <mergeCell ref="H60:H61"/>
    <mergeCell ref="J60:J61"/>
    <mergeCell ref="L60:L61"/>
    <mergeCell ref="I60:I61"/>
    <mergeCell ref="G60:G61"/>
    <mergeCell ref="F121:F123"/>
    <mergeCell ref="H121:H123"/>
    <mergeCell ref="J121:J123"/>
    <mergeCell ref="L121:L123"/>
    <mergeCell ref="I121:I123"/>
    <mergeCell ref="G121:G123"/>
    <mergeCell ref="F218:F219"/>
    <mergeCell ref="H218:H219"/>
    <mergeCell ref="J218:J219"/>
    <mergeCell ref="L218:L219"/>
    <mergeCell ref="F146:F147"/>
    <mergeCell ref="H146:H147"/>
    <mergeCell ref="J146:J147"/>
    <mergeCell ref="L146:L147"/>
    <mergeCell ref="I146:I147"/>
    <mergeCell ref="G146:G147"/>
    <mergeCell ref="F225:F227"/>
    <mergeCell ref="H225:H227"/>
    <mergeCell ref="J225:J227"/>
    <mergeCell ref="L225:L227"/>
    <mergeCell ref="I225:I227"/>
    <mergeCell ref="G225:G227"/>
  </mergeCells>
  <printOptions horizontalCentered="1"/>
  <pageMargins left="0.31496062992125984" right="0.31496062992125984" top="0.55118110236220474" bottom="0.35433070866141736" header="0.31496062992125984" footer="0.19685039370078741"/>
  <pageSetup paperSize="9" scale="54" fitToHeight="10" orientation="landscape" r:id="rId1"/>
  <headerFooter>
    <oddFooter>&amp;C&amp;P</oddFooter>
  </headerFooter>
  <rowBreaks count="3" manualBreakCount="3">
    <brk id="59" max="12" man="1"/>
    <brk id="175" max="12" man="1"/>
    <brk id="19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="90" zoomScaleNormal="80" zoomScaleSheetLayoutView="90" workbookViewId="0">
      <selection activeCell="H5" sqref="H5"/>
    </sheetView>
  </sheetViews>
  <sheetFormatPr defaultRowHeight="15" outlineLevelRow="1" x14ac:dyDescent="0.25"/>
  <cols>
    <col min="1" max="1" width="32.28515625" customWidth="1"/>
    <col min="2" max="2" width="25.28515625" customWidth="1"/>
    <col min="3" max="4" width="25.42578125" customWidth="1"/>
    <col min="5" max="6" width="28" customWidth="1"/>
    <col min="257" max="262" width="28" customWidth="1"/>
    <col min="513" max="518" width="28" customWidth="1"/>
    <col min="769" max="774" width="28" customWidth="1"/>
    <col min="1025" max="1030" width="28" customWidth="1"/>
    <col min="1281" max="1286" width="28" customWidth="1"/>
    <col min="1537" max="1542" width="28" customWidth="1"/>
    <col min="1793" max="1798" width="28" customWidth="1"/>
    <col min="2049" max="2054" width="28" customWidth="1"/>
    <col min="2305" max="2310" width="28" customWidth="1"/>
    <col min="2561" max="2566" width="28" customWidth="1"/>
    <col min="2817" max="2822" width="28" customWidth="1"/>
    <col min="3073" max="3078" width="28" customWidth="1"/>
    <col min="3329" max="3334" width="28" customWidth="1"/>
    <col min="3585" max="3590" width="28" customWidth="1"/>
    <col min="3841" max="3846" width="28" customWidth="1"/>
    <col min="4097" max="4102" width="28" customWidth="1"/>
    <col min="4353" max="4358" width="28" customWidth="1"/>
    <col min="4609" max="4614" width="28" customWidth="1"/>
    <col min="4865" max="4870" width="28" customWidth="1"/>
    <col min="5121" max="5126" width="28" customWidth="1"/>
    <col min="5377" max="5382" width="28" customWidth="1"/>
    <col min="5633" max="5638" width="28" customWidth="1"/>
    <col min="5889" max="5894" width="28" customWidth="1"/>
    <col min="6145" max="6150" width="28" customWidth="1"/>
    <col min="6401" max="6406" width="28" customWidth="1"/>
    <col min="6657" max="6662" width="28" customWidth="1"/>
    <col min="6913" max="6918" width="28" customWidth="1"/>
    <col min="7169" max="7174" width="28" customWidth="1"/>
    <col min="7425" max="7430" width="28" customWidth="1"/>
    <col min="7681" max="7686" width="28" customWidth="1"/>
    <col min="7937" max="7942" width="28" customWidth="1"/>
    <col min="8193" max="8198" width="28" customWidth="1"/>
    <col min="8449" max="8454" width="28" customWidth="1"/>
    <col min="8705" max="8710" width="28" customWidth="1"/>
    <col min="8961" max="8966" width="28" customWidth="1"/>
    <col min="9217" max="9222" width="28" customWidth="1"/>
    <col min="9473" max="9478" width="28" customWidth="1"/>
    <col min="9729" max="9734" width="28" customWidth="1"/>
    <col min="9985" max="9990" width="28" customWidth="1"/>
    <col min="10241" max="10246" width="28" customWidth="1"/>
    <col min="10497" max="10502" width="28" customWidth="1"/>
    <col min="10753" max="10758" width="28" customWidth="1"/>
    <col min="11009" max="11014" width="28" customWidth="1"/>
    <col min="11265" max="11270" width="28" customWidth="1"/>
    <col min="11521" max="11526" width="28" customWidth="1"/>
    <col min="11777" max="11782" width="28" customWidth="1"/>
    <col min="12033" max="12038" width="28" customWidth="1"/>
    <col min="12289" max="12294" width="28" customWidth="1"/>
    <col min="12545" max="12550" width="28" customWidth="1"/>
    <col min="12801" max="12806" width="28" customWidth="1"/>
    <col min="13057" max="13062" width="28" customWidth="1"/>
    <col min="13313" max="13318" width="28" customWidth="1"/>
    <col min="13569" max="13574" width="28" customWidth="1"/>
    <col min="13825" max="13830" width="28" customWidth="1"/>
    <col min="14081" max="14086" width="28" customWidth="1"/>
    <col min="14337" max="14342" width="28" customWidth="1"/>
    <col min="14593" max="14598" width="28" customWidth="1"/>
    <col min="14849" max="14854" width="28" customWidth="1"/>
    <col min="15105" max="15110" width="28" customWidth="1"/>
    <col min="15361" max="15366" width="28" customWidth="1"/>
    <col min="15617" max="15622" width="28" customWidth="1"/>
    <col min="15873" max="15878" width="28" customWidth="1"/>
    <col min="16129" max="16134" width="28" customWidth="1"/>
  </cols>
  <sheetData>
    <row r="1" spans="1:13" s="9" customFormat="1" ht="94.5" customHeight="1" outlineLevel="1" x14ac:dyDescent="0.25">
      <c r="B1" s="12"/>
      <c r="C1" s="15"/>
      <c r="D1" s="15"/>
      <c r="E1" s="15"/>
      <c r="J1" s="111" t="s">
        <v>296</v>
      </c>
      <c r="K1" s="111"/>
      <c r="L1" s="112"/>
      <c r="M1" s="112"/>
    </row>
    <row r="3" spans="1:13" ht="51" x14ac:dyDescent="0.25">
      <c r="A3" s="58" t="s">
        <v>278</v>
      </c>
      <c r="B3" s="58" t="s">
        <v>299</v>
      </c>
      <c r="C3" s="58" t="s">
        <v>279</v>
      </c>
      <c r="D3" s="58" t="s">
        <v>300</v>
      </c>
      <c r="E3" s="58" t="s">
        <v>280</v>
      </c>
      <c r="F3" s="58" t="s">
        <v>281</v>
      </c>
    </row>
    <row r="4" spans="1:13" ht="63.75" x14ac:dyDescent="0.25">
      <c r="A4" s="77" t="s">
        <v>282</v>
      </c>
      <c r="B4" s="78" t="s">
        <v>283</v>
      </c>
      <c r="C4" s="79">
        <v>66</v>
      </c>
      <c r="D4" s="78" t="s">
        <v>283</v>
      </c>
      <c r="E4" s="80"/>
      <c r="F4" s="80"/>
    </row>
    <row r="5" spans="1:13" ht="51" x14ac:dyDescent="0.25">
      <c r="A5" s="59" t="s">
        <v>284</v>
      </c>
      <c r="B5" s="61">
        <v>0.1323</v>
      </c>
      <c r="C5" s="61">
        <v>0.14779999999999999</v>
      </c>
      <c r="D5" s="61">
        <v>0.1258</v>
      </c>
      <c r="E5" s="60"/>
      <c r="F5" s="60"/>
    </row>
    <row r="6" spans="1:13" ht="51" hidden="1" x14ac:dyDescent="0.25">
      <c r="A6" s="59" t="s">
        <v>285</v>
      </c>
      <c r="B6" s="60"/>
      <c r="C6" s="60"/>
      <c r="D6" s="60"/>
      <c r="E6" s="60"/>
      <c r="F6" s="60"/>
    </row>
    <row r="7" spans="1:13" hidden="1" x14ac:dyDescent="0.25">
      <c r="A7" s="60" t="s">
        <v>286</v>
      </c>
      <c r="B7" s="60"/>
      <c r="C7" s="60"/>
      <c r="D7" s="60"/>
      <c r="E7" s="60"/>
      <c r="F7" s="60"/>
    </row>
    <row r="8" spans="1:13" hidden="1" x14ac:dyDescent="0.25">
      <c r="A8" s="60" t="s">
        <v>286</v>
      </c>
      <c r="B8" s="60"/>
      <c r="C8" s="60"/>
      <c r="D8" s="60"/>
      <c r="E8" s="60"/>
      <c r="F8" s="60"/>
    </row>
    <row r="9" spans="1:13" ht="51" x14ac:dyDescent="0.25">
      <c r="A9" s="59" t="s">
        <v>285</v>
      </c>
      <c r="B9" s="61" t="s">
        <v>301</v>
      </c>
      <c r="C9" s="61"/>
      <c r="D9" s="61" t="s">
        <v>302</v>
      </c>
      <c r="E9" s="61" t="s">
        <v>303</v>
      </c>
      <c r="F9" s="62"/>
    </row>
    <row r="11" spans="1:13" ht="29.25" customHeight="1" x14ac:dyDescent="0.25">
      <c r="A11" s="113" t="s">
        <v>287</v>
      </c>
      <c r="B11" s="113"/>
      <c r="C11" s="113"/>
      <c r="D11" s="113"/>
      <c r="E11" s="113"/>
      <c r="F11" s="113"/>
    </row>
    <row r="14" spans="1:13" s="63" customFormat="1" ht="15.75" x14ac:dyDescent="0.25">
      <c r="A14" s="63" t="s">
        <v>288</v>
      </c>
      <c r="B14" s="64"/>
      <c r="C14" s="13"/>
      <c r="D14" s="13"/>
      <c r="E14" s="13"/>
      <c r="F14" s="63" t="s">
        <v>289</v>
      </c>
    </row>
  </sheetData>
  <mergeCells count="2">
    <mergeCell ref="A11:F11"/>
    <mergeCell ref="J1:M1"/>
  </mergeCells>
  <pageMargins left="0.55118110236220474" right="0.39370078740157483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рус</vt:lpstr>
      <vt:lpstr>Лист1</vt:lpstr>
      <vt:lpstr>'Приложение 1 рус'!Заголовки_для_печати</vt:lpstr>
      <vt:lpstr>Лист1!Область_печати</vt:lpstr>
      <vt:lpstr>'Приложение 1 рус'!Область_печати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Тауешбаева Жанар</cp:lastModifiedBy>
  <cp:lastPrinted>2017-12-12T02:28:29Z</cp:lastPrinted>
  <dcterms:created xsi:type="dcterms:W3CDTF">2015-05-28T08:54:31Z</dcterms:created>
  <dcterms:modified xsi:type="dcterms:W3CDTF">2017-12-12T10:53:32Z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