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se\УИ\Исполнение ИП (СМИ) за 2024г\Исполнение ИП за 3кв.2024г\"/>
    </mc:Choice>
  </mc:AlternateContent>
  <xr:revisionPtr revIDLastSave="0" documentId="13_ncr:1_{65373DAC-EC1A-4A7C-AD67-C2F2C60E296A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Исполнение ИП за 3кв.2024г" sheetId="7" r:id="rId1"/>
  </sheets>
  <definedNames>
    <definedName name="_xlnm.Print_Titles" localSheetId="0">'Исполнение ИП за 3кв.2024г'!$10:$14</definedName>
  </definedNames>
  <calcPr calcId="191029"/>
</workbook>
</file>

<file path=xl/calcChain.xml><?xml version="1.0" encoding="utf-8"?>
<calcChain xmlns="http://schemas.openxmlformats.org/spreadsheetml/2006/main">
  <c r="H215" i="7" l="1"/>
  <c r="G215" i="7"/>
  <c r="H214" i="7"/>
  <c r="G214" i="7"/>
  <c r="H213" i="7"/>
  <c r="G213" i="7"/>
  <c r="H212" i="7"/>
  <c r="G212" i="7"/>
  <c r="H211" i="7"/>
  <c r="G211" i="7"/>
  <c r="H210" i="7"/>
  <c r="G210" i="7"/>
  <c r="H209" i="7"/>
  <c r="G209" i="7"/>
  <c r="H208" i="7"/>
  <c r="H205" i="7" s="1"/>
  <c r="G208" i="7"/>
  <c r="G205" i="7" s="1"/>
  <c r="H207" i="7"/>
  <c r="G207" i="7"/>
  <c r="H206" i="7"/>
  <c r="G206" i="7"/>
  <c r="Q205" i="7"/>
  <c r="P205" i="7"/>
  <c r="O205" i="7"/>
  <c r="N205" i="7"/>
  <c r="M205" i="7"/>
  <c r="L205" i="7"/>
  <c r="K205" i="7"/>
  <c r="J205" i="7"/>
  <c r="I205" i="7"/>
  <c r="H204" i="7"/>
  <c r="G204" i="7"/>
  <c r="H203" i="7"/>
  <c r="G203" i="7"/>
  <c r="H202" i="7"/>
  <c r="G202" i="7"/>
  <c r="H201" i="7"/>
  <c r="G201" i="7"/>
  <c r="H200" i="7"/>
  <c r="G200" i="7"/>
  <c r="H199" i="7"/>
  <c r="G199" i="7"/>
  <c r="H198" i="7"/>
  <c r="G198" i="7"/>
  <c r="H197" i="7"/>
  <c r="G197" i="7"/>
  <c r="H196" i="7"/>
  <c r="G196" i="7"/>
  <c r="H195" i="7"/>
  <c r="G195" i="7"/>
  <c r="H194" i="7"/>
  <c r="G194" i="7"/>
  <c r="H193" i="7"/>
  <c r="G193" i="7"/>
  <c r="H192" i="7"/>
  <c r="G192" i="7"/>
  <c r="H191" i="7"/>
  <c r="G191" i="7"/>
  <c r="H190" i="7"/>
  <c r="G190" i="7"/>
  <c r="H189" i="7"/>
  <c r="G189" i="7"/>
  <c r="H188" i="7"/>
  <c r="G188" i="7"/>
  <c r="H187" i="7"/>
  <c r="G187" i="7"/>
  <c r="H186" i="7"/>
  <c r="G186" i="7"/>
  <c r="H185" i="7"/>
  <c r="G185" i="7"/>
  <c r="H184" i="7"/>
  <c r="G184" i="7"/>
  <c r="H183" i="7"/>
  <c r="G183" i="7"/>
  <c r="H182" i="7"/>
  <c r="G182" i="7"/>
  <c r="H181" i="7"/>
  <c r="G181" i="7"/>
  <c r="H180" i="7"/>
  <c r="G180" i="7"/>
  <c r="H179" i="7"/>
  <c r="G179" i="7"/>
  <c r="H178" i="7"/>
  <c r="G178" i="7"/>
  <c r="H177" i="7"/>
  <c r="G177" i="7"/>
  <c r="H176" i="7"/>
  <c r="G176" i="7"/>
  <c r="H175" i="7"/>
  <c r="G175" i="7"/>
  <c r="H174" i="7"/>
  <c r="G174" i="7"/>
  <c r="H173" i="7"/>
  <c r="G173" i="7"/>
  <c r="H172" i="7"/>
  <c r="G172" i="7"/>
  <c r="H171" i="7"/>
  <c r="G171" i="7"/>
  <c r="H170" i="7"/>
  <c r="G170" i="7"/>
  <c r="H169" i="7"/>
  <c r="G169" i="7"/>
  <c r="H168" i="7"/>
  <c r="G168" i="7"/>
  <c r="H167" i="7"/>
  <c r="H166" i="7" s="1"/>
  <c r="G167" i="7"/>
  <c r="G166" i="7" s="1"/>
  <c r="Q166" i="7"/>
  <c r="Q165" i="7" s="1"/>
  <c r="Q19" i="7" s="1"/>
  <c r="P166" i="7"/>
  <c r="P165" i="7" s="1"/>
  <c r="P19" i="7" s="1"/>
  <c r="O166" i="7"/>
  <c r="O165" i="7" s="1"/>
  <c r="O19" i="7" s="1"/>
  <c r="N166" i="7"/>
  <c r="N165" i="7" s="1"/>
  <c r="N19" i="7" s="1"/>
  <c r="M166" i="7"/>
  <c r="M165" i="7" s="1"/>
  <c r="M19" i="7" s="1"/>
  <c r="L166" i="7"/>
  <c r="K166" i="7"/>
  <c r="J166" i="7"/>
  <c r="I166" i="7"/>
  <c r="L165" i="7"/>
  <c r="K165" i="7"/>
  <c r="J165" i="7"/>
  <c r="I165" i="7"/>
  <c r="H164" i="7"/>
  <c r="G164" i="7"/>
  <c r="H161" i="7"/>
  <c r="G161" i="7"/>
  <c r="H159" i="7"/>
  <c r="G159" i="7"/>
  <c r="F158" i="7"/>
  <c r="H157" i="7"/>
  <c r="G157" i="7"/>
  <c r="H154" i="7"/>
  <c r="G154" i="7"/>
  <c r="H151" i="7"/>
  <c r="G151" i="7"/>
  <c r="H148" i="7"/>
  <c r="G148" i="7"/>
  <c r="H146" i="7"/>
  <c r="G146" i="7"/>
  <c r="H145" i="7"/>
  <c r="G145" i="7"/>
  <c r="E145" i="7"/>
  <c r="H144" i="7"/>
  <c r="G144" i="7"/>
  <c r="H141" i="7"/>
  <c r="G141" i="7"/>
  <c r="Q139" i="7"/>
  <c r="Q18" i="7" s="1"/>
  <c r="P139" i="7"/>
  <c r="P18" i="7" s="1"/>
  <c r="O139" i="7"/>
  <c r="O18" i="7" s="1"/>
  <c r="N139" i="7"/>
  <c r="N18" i="7" s="1"/>
  <c r="M139" i="7"/>
  <c r="M18" i="7" s="1"/>
  <c r="L139" i="7"/>
  <c r="H139" i="7" s="1"/>
  <c r="H18" i="7" s="1"/>
  <c r="K139" i="7"/>
  <c r="G139" i="7" s="1"/>
  <c r="G18" i="7" s="1"/>
  <c r="J139" i="7"/>
  <c r="I139" i="7"/>
  <c r="H136" i="7"/>
  <c r="G136" i="7"/>
  <c r="H135" i="7"/>
  <c r="G135" i="7"/>
  <c r="H133" i="7"/>
  <c r="G133" i="7"/>
  <c r="H130" i="7"/>
  <c r="G130" i="7"/>
  <c r="H128" i="7"/>
  <c r="G128" i="7"/>
  <c r="H126" i="7"/>
  <c r="G126" i="7"/>
  <c r="H124" i="7"/>
  <c r="G124" i="7"/>
  <c r="F121" i="7"/>
  <c r="H119" i="7"/>
  <c r="G119" i="7"/>
  <c r="H115" i="7"/>
  <c r="G115" i="7"/>
  <c r="H114" i="7"/>
  <c r="G114" i="7"/>
  <c r="H113" i="7"/>
  <c r="G113" i="7"/>
  <c r="H110" i="7"/>
  <c r="G110" i="7"/>
  <c r="F108" i="7"/>
  <c r="H105" i="7"/>
  <c r="G105" i="7"/>
  <c r="Q103" i="7"/>
  <c r="P103" i="7"/>
  <c r="O103" i="7"/>
  <c r="N103" i="7"/>
  <c r="M103" i="7"/>
  <c r="L103" i="7"/>
  <c r="K103" i="7"/>
  <c r="J103" i="7"/>
  <c r="I103" i="7"/>
  <c r="H103" i="7"/>
  <c r="G103" i="7"/>
  <c r="H101" i="7"/>
  <c r="J100" i="7"/>
  <c r="I100" i="7"/>
  <c r="H100" i="7"/>
  <c r="G100" i="7"/>
  <c r="H99" i="7"/>
  <c r="G99" i="7"/>
  <c r="H98" i="7"/>
  <c r="G98" i="7"/>
  <c r="H97" i="7"/>
  <c r="G97" i="7"/>
  <c r="H96" i="7"/>
  <c r="G96" i="7"/>
  <c r="H95" i="7"/>
  <c r="G95" i="7"/>
  <c r="H94" i="7"/>
  <c r="G94" i="7"/>
  <c r="I93" i="7"/>
  <c r="H93" i="7"/>
  <c r="G93" i="7"/>
  <c r="I92" i="7"/>
  <c r="G92" i="7" s="1"/>
  <c r="H92" i="7"/>
  <c r="F91" i="7"/>
  <c r="F90" i="7"/>
  <c r="F89" i="7"/>
  <c r="F88" i="7"/>
  <c r="H81" i="7"/>
  <c r="G81" i="7"/>
  <c r="F79" i="7"/>
  <c r="F78" i="7"/>
  <c r="F77" i="7"/>
  <c r="J75" i="7"/>
  <c r="J56" i="7" s="1"/>
  <c r="H75" i="7"/>
  <c r="G75" i="7"/>
  <c r="H72" i="7"/>
  <c r="G72" i="7"/>
  <c r="H71" i="7"/>
  <c r="G71" i="7"/>
  <c r="H68" i="7"/>
  <c r="G68" i="7"/>
  <c r="H65" i="7"/>
  <c r="G65" i="7"/>
  <c r="H62" i="7"/>
  <c r="G62" i="7"/>
  <c r="F60" i="7"/>
  <c r="H59" i="7"/>
  <c r="G59" i="7"/>
  <c r="H57" i="7"/>
  <c r="H56" i="7" s="1"/>
  <c r="G57" i="7"/>
  <c r="G56" i="7" s="1"/>
  <c r="Q56" i="7"/>
  <c r="P56" i="7"/>
  <c r="O56" i="7"/>
  <c r="N56" i="7"/>
  <c r="M56" i="7"/>
  <c r="L56" i="7"/>
  <c r="K56" i="7"/>
  <c r="I56" i="7"/>
  <c r="H54" i="7"/>
  <c r="G54" i="7"/>
  <c r="J53" i="7"/>
  <c r="H53" i="7"/>
  <c r="G53" i="7"/>
  <c r="J52" i="7"/>
  <c r="J20" i="7" s="1"/>
  <c r="H52" i="7"/>
  <c r="G52" i="7"/>
  <c r="H47" i="7"/>
  <c r="G47" i="7"/>
  <c r="I41" i="7"/>
  <c r="H41" i="7"/>
  <c r="G41" i="7"/>
  <c r="H38" i="7"/>
  <c r="G38" i="7"/>
  <c r="F37" i="7"/>
  <c r="H36" i="7"/>
  <c r="G36" i="7"/>
  <c r="F36" i="7"/>
  <c r="F35" i="7"/>
  <c r="F33" i="7"/>
  <c r="F32" i="7"/>
  <c r="H31" i="7"/>
  <c r="G31" i="7"/>
  <c r="H28" i="7"/>
  <c r="G28" i="7"/>
  <c r="E27" i="7"/>
  <c r="H26" i="7"/>
  <c r="G26" i="7"/>
  <c r="E26" i="7"/>
  <c r="H24" i="7"/>
  <c r="G24" i="7"/>
  <c r="F24" i="7"/>
  <c r="E24" i="7"/>
  <c r="H21" i="7"/>
  <c r="G21" i="7"/>
  <c r="Q20" i="7"/>
  <c r="P20" i="7"/>
  <c r="O20" i="7"/>
  <c r="G20" i="7" s="1"/>
  <c r="N20" i="7"/>
  <c r="N17" i="7" s="1"/>
  <c r="N16" i="7" s="1"/>
  <c r="M20" i="7"/>
  <c r="L20" i="7"/>
  <c r="K20" i="7"/>
  <c r="I20" i="7"/>
  <c r="L19" i="7"/>
  <c r="K19" i="7"/>
  <c r="J19" i="7"/>
  <c r="I19" i="7"/>
  <c r="J18" i="7"/>
  <c r="I18" i="7"/>
  <c r="Q17" i="7"/>
  <c r="P17" i="7"/>
  <c r="O17" i="7"/>
  <c r="O16" i="7" s="1"/>
  <c r="M17" i="7"/>
  <c r="L17" i="7"/>
  <c r="K17" i="7"/>
  <c r="J17" i="7" l="1"/>
  <c r="H20" i="7"/>
  <c r="P16" i="7"/>
  <c r="Q16" i="7"/>
  <c r="G165" i="7"/>
  <c r="G19" i="7" s="1"/>
  <c r="H165" i="7"/>
  <c r="H19" i="7"/>
  <c r="M16" i="7"/>
  <c r="K18" i="7"/>
  <c r="K16" i="7" s="1"/>
  <c r="L18" i="7"/>
  <c r="L16" i="7" s="1"/>
  <c r="I17" i="7"/>
  <c r="I16" i="7" l="1"/>
  <c r="G16" i="7" s="1"/>
  <c r="G17" i="7"/>
  <c r="H17" i="7"/>
  <c r="J16" i="7"/>
  <c r="H16" i="7" s="1"/>
</calcChain>
</file>

<file path=xl/sharedStrings.xml><?xml version="1.0" encoding="utf-8"?>
<sst xmlns="http://schemas.openxmlformats.org/spreadsheetml/2006/main" count="618" uniqueCount="441">
  <si>
    <t>№п/п</t>
  </si>
  <si>
    <t>Наименование мероприятий инвестиционной программы</t>
  </si>
  <si>
    <t>Единица измерений</t>
  </si>
  <si>
    <t>Сумма инвестиций, тыс.тенге (без НДС)</t>
  </si>
  <si>
    <t>Источник финансирования, тыс.тенге</t>
  </si>
  <si>
    <t>собственные</t>
  </si>
  <si>
    <t>заемные</t>
  </si>
  <si>
    <t>Бюджетные средства</t>
  </si>
  <si>
    <t>Нерегулируемая (иная) деятельность</t>
  </si>
  <si>
    <t>по г.Алматы</t>
  </si>
  <si>
    <t>АО "Алатау Жарық Компаниясы"</t>
  </si>
  <si>
    <t>(наименование субъекта)</t>
  </si>
  <si>
    <t>передача и распределение электрической энергии</t>
  </si>
  <si>
    <t>(вид деятельности)</t>
  </si>
  <si>
    <t>Инвестиционная программа на 2024 год</t>
  </si>
  <si>
    <t>ВСЕГО на 2024 год</t>
  </si>
  <si>
    <t>Итого утвержденная инвестиционная программа на 2024 год</t>
  </si>
  <si>
    <t>Итого дополнительные мероприятия на 2024 год</t>
  </si>
  <si>
    <t>Реконструкция ПС 220/110/10кВ №7 АХБК</t>
  </si>
  <si>
    <t>СМР</t>
  </si>
  <si>
    <t>1.1.</t>
  </si>
  <si>
    <t>Выполнение комплекса работ по реконструкции ОРУ-110кВ с заменой маслянных выключателей на элегазовые, с монтажом релейной защиты и автоматики и организацией каналов связи СДТУ</t>
  </si>
  <si>
    <t>комплекс</t>
  </si>
  <si>
    <t>1.2.</t>
  </si>
  <si>
    <t>Выполнение комплекса работ по реконструкции ОРУ-220кВ с заменой маслянных выключателей на элегазовые с монтажом релейной защиты и автоматики и организацией каналов связи СДТУ</t>
  </si>
  <si>
    <t>Реконструкция и новое строительство электрических сетей 10-6-0,4 кВ по РЭС-2, замена перегруженных и отработавших нормативный срок КЛ для повышения надежности электроснабжения</t>
  </si>
  <si>
    <t>км</t>
  </si>
  <si>
    <t>2.1.</t>
  </si>
  <si>
    <t xml:space="preserve">Приобретение и прокладка КЛ-10кВ взамен существующих КЛ-6кВ </t>
  </si>
  <si>
    <t>Реконструкция и новое строительство электрических сетей 10-6-0,4 кВ по РЭС-4, замена перегруженных и отработавших нормативный срок КЛ для повышения надежности электроснабжения</t>
  </si>
  <si>
    <t>км
шт</t>
  </si>
  <si>
    <t>5,78
5</t>
  </si>
  <si>
    <t>3.1.</t>
  </si>
  <si>
    <t>Реконструкция существующих ТП с установкой КТПБ-10/0,4кВ взамен существующих КТП</t>
  </si>
  <si>
    <t>шт</t>
  </si>
  <si>
    <t>Автоматизированная система коммерческого учета электроэнергии ПС областных РЭС и РП города, и расширение существующих систем диспетчеризации с установкой систем телемеханики и связи в ЖРЭС, ТРЭС АО «АЖК</t>
  </si>
  <si>
    <t>Установка систем телемеханики в ТП города</t>
  </si>
  <si>
    <t>комплект</t>
  </si>
  <si>
    <t>по Алматинской области</t>
  </si>
  <si>
    <t>Строительство двух ЛЭП-110 кВ ПС 220/110/10 кВ «Каскелен» - ПС 110/35/10 кВ № 94А «Северный Каскелен», с отпайкой к  ПС 110/10 кВ № 27А «Каскелен»</t>
  </si>
  <si>
    <t>Приобретение кабельно-проводниковой продукции и строительсво ЛЭП</t>
  </si>
  <si>
    <t>Реконструкция электрических сетей 10/0,4кВ РЭС "Отеген батыр"</t>
  </si>
  <si>
    <t>Замена ВЛ-0,4 на ВЛИ-0,4кВ</t>
  </si>
  <si>
    <t>Замена ВЛ-10кВ на ВЛИ-10кВ</t>
  </si>
  <si>
    <t>Реконструкция электрических сетей 6-10/0,4кВ Карасайского РЭС</t>
  </si>
  <si>
    <t xml:space="preserve">Замена ВЛ-0,4 на ВЛИ-0,4кВ </t>
  </si>
  <si>
    <t>Реконструкция электрических сетей 6-10/0,4кВ Талгарского РЭС</t>
  </si>
  <si>
    <t>Разработка ПСД Реконструкция ПС 220/110/35/10кВ №68И "Шелек"</t>
  </si>
  <si>
    <t>ПСД</t>
  </si>
  <si>
    <t>компл</t>
  </si>
  <si>
    <t>Установка системы телемеханники на ПС области</t>
  </si>
  <si>
    <r>
      <t xml:space="preserve">Капитальный ремонт распределительных сетей и оборудования: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ремонт оборудования ПС-35 кВ и выше, ремонт ЛЭП -35 кВ и выше, ремонт ВЛ-6-10 кВ, ремонт ВЛ-0,4кВ, ремонт КЛ-10 кВ, ремонт КЛ-0,4 кВ, ремонт оборудования ТП, ремонт средств связи, ремонт релейной защиты и автоматики, замена электроизмерительных приборов, ремонт оргтехники.</t>
    </r>
  </si>
  <si>
    <t>г.Алматы</t>
  </si>
  <si>
    <t>Модернизация и реконструкция ПС в зоне г.Алматы</t>
  </si>
  <si>
    <t>12</t>
  </si>
  <si>
    <t>«Перевод ПС-35/10кВ №133А «Орбита» в РП-10кВ совмещенный с ТП-10/0,4кВ»</t>
  </si>
  <si>
    <t>13</t>
  </si>
  <si>
    <t xml:space="preserve"> Реконструкция ЛЭП-110кВ №103А/104А с заменой существующего провода на композитный</t>
  </si>
  <si>
    <t>Замена провода</t>
  </si>
  <si>
    <t>Модернизация и реконструкция ЛЭП-6-10-0,4 кВ в зоне г.Алматы</t>
  </si>
  <si>
    <t>14</t>
  </si>
  <si>
    <t>Разработка ПСД «Реконструкция и новое строительство электрических сетей 6-10 кВ по РЭС-1, РЭС-2, РЭС-4, РЭС-5, РЭС-6, РЭС-7 замена перегруженных и отработавших нормативный срок КЛ для повышения надежности электроснабжения»</t>
  </si>
  <si>
    <t>15</t>
  </si>
  <si>
    <t>Разработка ПСД «Реконструкция ВЛ-0,4 кВ по РЭС с заменой проводов на СИП, в том числе строительство и реконструкция существующих ТП-6-10/0,4 кВ для разгрузки перегруженных ТП-6-10/0,4 кВ»</t>
  </si>
  <si>
    <t>Замена КЛ 6кВ на 10кВ</t>
  </si>
  <si>
    <t>Замена КТП</t>
  </si>
  <si>
    <t>Реконструкция оборудования ТП</t>
  </si>
  <si>
    <t>17</t>
  </si>
  <si>
    <t>Перевод электрических сетей 6 кВ РП-48, РП-49 и ТП-001 на повышенное напряжение 10 кВ. Замена оборудования и прокладка новых КЛ-10 кВ</t>
  </si>
  <si>
    <t>Замена КЛ-6кВ на КЛ-10кВ</t>
  </si>
  <si>
    <t>Реконструкция и модернизации ПС в зоне Алматинской области</t>
  </si>
  <si>
    <t>Реконструкция ПС-220кВ №140А «Западная» с заменой автотрансформаторов</t>
  </si>
  <si>
    <t>Замена АТ-1 и АТ-2 2*63МВА на 2*125 МВА</t>
  </si>
  <si>
    <t>Модернизация и реконструкция ЛЭП-35 и выше в зоне Алматинской области</t>
  </si>
  <si>
    <t xml:space="preserve"> Реконструкция ВЛ-110кВ №137А ПС-110кВ №115А "Куртинская"- ПС-110кВ №114А "Междуреченская"</t>
  </si>
  <si>
    <t>Реконструкция ВЛ-110 кВ №138А, №129А</t>
  </si>
  <si>
    <t>21</t>
  </si>
  <si>
    <t>Разработка ПСД "Перевод отрезка ВЛ-220кВ №2063/2073 от ПС №147А "Таугуль" до опоры №9 в КЛ-220кВ"</t>
  </si>
  <si>
    <t>Реконструкция и модернизация электрических сетей-6-10-0,4кВ в зоне Алматинской области</t>
  </si>
  <si>
    <t>Реконструкция и модернизация ЛЭП-6-10-0,4кВ в зоне Алматинской области</t>
  </si>
  <si>
    <t>Замена ВЛ-0,4кВ на СИП</t>
  </si>
  <si>
    <t>Установка ТП-10/0,4кВ</t>
  </si>
  <si>
    <t>компл.</t>
  </si>
  <si>
    <t>5</t>
  </si>
  <si>
    <t>6</t>
  </si>
  <si>
    <t>7</t>
  </si>
  <si>
    <t>8</t>
  </si>
  <si>
    <t>9</t>
  </si>
  <si>
    <t>10</t>
  </si>
  <si>
    <t>11</t>
  </si>
  <si>
    <t xml:space="preserve">приобретение и прокладка силового кабеля 10 кВ </t>
  </si>
  <si>
    <t>16</t>
  </si>
  <si>
    <t>18</t>
  </si>
  <si>
    <t>19</t>
  </si>
  <si>
    <t>20</t>
  </si>
  <si>
    <t>22</t>
  </si>
  <si>
    <t>23</t>
  </si>
  <si>
    <t>24</t>
  </si>
  <si>
    <t>Разработка ПСД</t>
  </si>
  <si>
    <t>Приобретение и монтаж шкафов учета</t>
  </si>
  <si>
    <t>Приобретение и монтаж УСПД</t>
  </si>
  <si>
    <t>Приобретение и монтаж трансформаторов тока</t>
  </si>
  <si>
    <t>25</t>
  </si>
  <si>
    <t>26</t>
  </si>
  <si>
    <t>27</t>
  </si>
  <si>
    <t>29</t>
  </si>
  <si>
    <t>Капитальный ремонт ВЛ</t>
  </si>
  <si>
    <t>Капитальный ремонт КЛ</t>
  </si>
  <si>
    <t>Замена КТПН</t>
  </si>
  <si>
    <t>Приобретение основных средств и нематериальных активов</t>
  </si>
  <si>
    <t>Увеличение уставного капитала</t>
  </si>
  <si>
    <t>Приобретение и монтаж элегазовые колонковые выключатели 110 кВ, 2000А</t>
  </si>
  <si>
    <t xml:space="preserve">Приобретение и монтаж выкуумного выключателя 10 кВ </t>
  </si>
  <si>
    <t>Приобретение элегазовые колонковые выключатели типа LW30-252, 220кВ</t>
  </si>
  <si>
    <t>Приобретение и монтаж блока измерительно-преоброзовательный РТВ</t>
  </si>
  <si>
    <t>Приобретение и монтаж элегазовые выключатели 110 кВ</t>
  </si>
  <si>
    <t>Приобретение и монтаж выключателя ваккумный наружной установки с функцией АПВ</t>
  </si>
  <si>
    <t>Приобретение и прокладка КЛ-10 кВ</t>
  </si>
  <si>
    <t>28</t>
  </si>
  <si>
    <t>Монтаж Фьюсевера</t>
  </si>
  <si>
    <t>Монтаж элегазовых выключателей</t>
  </si>
  <si>
    <t>Монтаж трансформатора ТМГ</t>
  </si>
  <si>
    <t>Монтаж КТПН</t>
  </si>
  <si>
    <t>Количество в натуральных показателях</t>
  </si>
  <si>
    <t>план</t>
  </si>
  <si>
    <t>факт</t>
  </si>
  <si>
    <t>Информация о реализации инвестиционной программы (проекта) в разрезе источников финансирования, тыс. тенге</t>
  </si>
  <si>
    <t>Информация субъекта естественной монополии</t>
  </si>
  <si>
    <t>Реконструкция и новое строительство электрических сетей 6-10 кВ по РЭС-1, РЭС-2, РЭС-4, РЭС-5, РЭС-6, РЭС-7 замена перегруженных и отработавших нормативный срок КЛ для повышения надежности электроснабжения</t>
  </si>
  <si>
    <t>30</t>
  </si>
  <si>
    <t>31</t>
  </si>
  <si>
    <t>41</t>
  </si>
  <si>
    <t>5.1.</t>
  </si>
  <si>
    <t>9.1.</t>
  </si>
  <si>
    <t>19.1.</t>
  </si>
  <si>
    <t>24.1.</t>
  </si>
  <si>
    <t>25.1.</t>
  </si>
  <si>
    <t>26.1.</t>
  </si>
  <si>
    <t>29.1.</t>
  </si>
  <si>
    <t>4</t>
  </si>
  <si>
    <t>Приобретение и монтаж вакуумного выключателя 35 кВ (2500А)</t>
  </si>
  <si>
    <t xml:space="preserve">Приобретение и монтаж вакуумного выключателя 10 кВ  </t>
  </si>
  <si>
    <t>6.1.</t>
  </si>
  <si>
    <t>12.1.</t>
  </si>
  <si>
    <t>15.1.</t>
  </si>
  <si>
    <t>15.2.</t>
  </si>
  <si>
    <t>20.1.</t>
  </si>
  <si>
    <t>шт.</t>
  </si>
  <si>
    <t>16
3</t>
  </si>
  <si>
    <t>компл.
шт</t>
  </si>
  <si>
    <t>10
3</t>
  </si>
  <si>
    <t>378,609
122</t>
  </si>
  <si>
    <t>работа</t>
  </si>
  <si>
    <t xml:space="preserve">ПСД
шт                                     </t>
  </si>
  <si>
    <t xml:space="preserve">1
10582                                     </t>
  </si>
  <si>
    <t>работа
шт</t>
  </si>
  <si>
    <t>1
52</t>
  </si>
  <si>
    <t>Перевод электрических сетей 6 кВ РП-42 на повышенное напряжение 10 кВ. Замена существующих КЛ</t>
  </si>
  <si>
    <t>Монтаж вакуумного выключателя 10 кВ (установка под ключ с пуско-наладкой оборудования)</t>
  </si>
  <si>
    <t>приобретение кабеля AL/XLPE/PE</t>
  </si>
  <si>
    <t>приобретение транформатора 1000/6(10)/0,4</t>
  </si>
  <si>
    <t>Трансформатор тока напряжением 110 кВ. Монтаж оборудования</t>
  </si>
  <si>
    <t>Трансформатор тока напряжением 35 кВ. Монтаж оборудования.</t>
  </si>
  <si>
    <t>Кабель контрольный не распространяющий горение, с низким дымо- и газовыделением, число жил 4 ГОСТ 26411-85, марки КВВГнг-LS 4х4</t>
  </si>
  <si>
    <t xml:space="preserve">Прокладка кабеля до 35 кВ </t>
  </si>
  <si>
    <t xml:space="preserve">СМР
компл.   
км
м                                  </t>
  </si>
  <si>
    <t xml:space="preserve">1
170  
                                   </t>
  </si>
  <si>
    <t xml:space="preserve">
54   
10,644
9 733,86                                  </t>
  </si>
  <si>
    <t>0,089
2</t>
  </si>
  <si>
    <t xml:space="preserve">км
шт    
компл.                                  </t>
  </si>
  <si>
    <t>13,395
100                                      
66</t>
  </si>
  <si>
    <t xml:space="preserve">   </t>
  </si>
  <si>
    <t xml:space="preserve">Поставка кабеля 10 кВ </t>
  </si>
  <si>
    <t>Поставка устройств сбора данных телеметрии для РП (устройства данных телеметрии "Sigmeco")</t>
  </si>
  <si>
    <t>Поставка устройств сбора данных телеметрии для ТП (устройства данных телеметрии "Sigmeco")</t>
  </si>
  <si>
    <t>4.1.</t>
  </si>
  <si>
    <t>5.2.</t>
  </si>
  <si>
    <t>7.1.</t>
  </si>
  <si>
    <t>7.2.</t>
  </si>
  <si>
    <t>13.1.</t>
  </si>
  <si>
    <t>16.1.</t>
  </si>
  <si>
    <t>16.2.</t>
  </si>
  <si>
    <t>20.2.</t>
  </si>
  <si>
    <t>21.1.</t>
  </si>
  <si>
    <t>29.2.</t>
  </si>
  <si>
    <t>30.1.</t>
  </si>
  <si>
    <t>32</t>
  </si>
  <si>
    <t>32.1.</t>
  </si>
  <si>
    <t>36</t>
  </si>
  <si>
    <t>38.1</t>
  </si>
  <si>
    <t>о ходе исполнения субъектом инвестиционной программы за 3 квартал 2024 года</t>
  </si>
  <si>
    <t>Итого утвержденные в 2023 году дополнительные мероприятия на 2024 год</t>
  </si>
  <si>
    <t>Реконструкция ПС 110 кВ №46А "Шоссейная" с заменой трансформаторов на 2х63МВА с КРУН-10кВ</t>
  </si>
  <si>
    <t>РЭС-1 Оборудование ТП-1328</t>
  </si>
  <si>
    <t>РЭС-1 ВЛ-0,4 кВ ТП-1888 выход "Юго-Восток"</t>
  </si>
  <si>
    <t>РЭС-2 КЛ-0,4 кВ ТП-2055 ж.д №66  
ТП-2055 ж.д №110- ж.д .66  
ж.д №66-ВРУ-0,4 кВ 
ж.д №110 - ВРУ-0,4 кВ</t>
  </si>
  <si>
    <t>РЭС-2 КЛ-0,4 кВ  ТП-2055 ж.д 77  
ТП-2055- ж.д 110А - ж.д-77  ж.д 77 - ВРУ ж.д 110А - ВРУ  ж.д 110 - ж.д 110А</t>
  </si>
  <si>
    <t>РЭС-3 ВЛ-0,4кВ ТП-3004</t>
  </si>
  <si>
    <t>РЭС-3 ВЛ-0,4кВ ТП-3000</t>
  </si>
  <si>
    <t>РЭС-3 ВЛ-0,4кВ ТП-3003</t>
  </si>
  <si>
    <t>РЭС-3 ВЛ-0,4кВ ТП-3134</t>
  </si>
  <si>
    <t>РЭС-3 ВЛ-0,4кВ ТП-3007</t>
  </si>
  <si>
    <t>РЭС-3 ВЛ-0,4кВ ТП-3022</t>
  </si>
  <si>
    <t>РЭС-3 ВЛ-0,4кВ ТП-3017</t>
  </si>
  <si>
    <t>РЭС-3 ВЛ-0,4кВ ТП-3018</t>
  </si>
  <si>
    <t>РЭС-5 ВЛ-0,4кВ ТП-5099</t>
  </si>
  <si>
    <t>РЭС-5 ВЛ-0,4кВ ТП-5666</t>
  </si>
  <si>
    <t>РЭС-5 ВЛ-0,4кВ ТП-5090</t>
  </si>
  <si>
    <t>РЭС-5 ВЛ-0,4кВ ТП-5298</t>
  </si>
  <si>
    <t>РЭС-5 ВЛ-0,4кВ ТП-5668</t>
  </si>
  <si>
    <t>РЭС-5 КЛ-0,4кВ ТП-5124-к/я-3</t>
  </si>
  <si>
    <t>РЭС-5 КЛ-0,4кВ ТП-5385- к/я-7, ТП-5385- к/я-7а</t>
  </si>
  <si>
    <t>РЭС-5 КЛ-0,4кВ ТП-5007-к/я школа</t>
  </si>
  <si>
    <t>РЭС-5 КЛ-0,4кВ ТП-5119- ж/д-41-ГРЩ н.А, н.Б</t>
  </si>
  <si>
    <t>РЭС-5 КЛ-0,4кВ ТП-5119- ж/д-46 ГРЩ-2</t>
  </si>
  <si>
    <t>РЭС-5 КЛ-0,4кВ ТП-5119- ж/д-46 ГРЩ-1</t>
  </si>
  <si>
    <t>РЭС-5 КЛ-0,4кВ ТП-5120- дет.сад ГРЩ</t>
  </si>
  <si>
    <t>РЭС-5 КЛ-0,4кВ ТП-5148- к/я-217В, ТП-5148- к/я-217Б</t>
  </si>
  <si>
    <t>РЭС-5 КЛ-0,4 кВ ТП-5280- к/я-школа</t>
  </si>
  <si>
    <t>РЭС-6 ВЛ-0,4 кВ ТП-6325</t>
  </si>
  <si>
    <t>РЭС-6 ВЛ-0,4 кВ ТП-6497 Юг</t>
  </si>
  <si>
    <t xml:space="preserve"> РЭС-6 КЛ-0,4кВ ТП-6141 КЯ-15</t>
  </si>
  <si>
    <t>РЭС-6 КЛ-0,4кВ ТП-6141 КЯ-16</t>
  </si>
  <si>
    <t>РЭС-6 Оборудование ТП-6496</t>
  </si>
  <si>
    <t>РЭС-6 Оборудование ТП-6551</t>
  </si>
  <si>
    <t>РЭС-7 КЛ-0,4кВ ТП-7534</t>
  </si>
  <si>
    <t>РЭС-7 КЛ-0,4кВ ТП-7355</t>
  </si>
  <si>
    <t>РЭС-7 КЛ-0,4кВ ТП-7424</t>
  </si>
  <si>
    <t>РЭС-7 КЛ-0,4кВ ТП-7280</t>
  </si>
  <si>
    <t>РЭС-7 КЛ-0,4кВ ТП-7267</t>
  </si>
  <si>
    <t>РЭС-7 КЛ-0,4кВ ТП-7265</t>
  </si>
  <si>
    <t xml:space="preserve">Алматинская область </t>
  </si>
  <si>
    <t>КРЭС ВЛ-0,4кВ ТП-1319</t>
  </si>
  <si>
    <t>КРЭС ВЛ-0,4кВ ТП-549</t>
  </si>
  <si>
    <t>КРЭС ВЛ-0,4кВ ТП-847</t>
  </si>
  <si>
    <t>КРЭС ВЛ-0,4кВ ТП-824</t>
  </si>
  <si>
    <t>ТРЭС ВЛ-0,4кВ ТП-1643</t>
  </si>
  <si>
    <t>ТРЭС ВЛ-0,4кВ ТП-1214</t>
  </si>
  <si>
    <t>ТРЭС ВЛ-0,4кВ ТП-305</t>
  </si>
  <si>
    <t>ТРЭС ВЛ-0,4кВ ТП-1370</t>
  </si>
  <si>
    <t>ТРЭС ВЛ-0,4кВ ТП-309</t>
  </si>
  <si>
    <t>ТРЭС ВЛ-0,4кВ ТП-1315</t>
  </si>
  <si>
    <t xml:space="preserve">шт </t>
  </si>
  <si>
    <t>Разработка автоматизированной системы коммерческого учета электроэнергии ПС областных РЭС и РП города, и расширению существующих систем диспетчеризации с установкой систем телемеханики и связи в ЖРЭС, ТРЭС АО «АЖК (1 очередь)</t>
  </si>
  <si>
    <t>Проведение комплексной вневедомственной экспертизы по рабочему проекту "Реконструкция ЛЭП-110кВ №103А/104А с заменой существующего провода на композитный"</t>
  </si>
  <si>
    <t>Экспертиза</t>
  </si>
  <si>
    <t>Реконструкция и новое строительство электрических сетей 10-6-0,4 кВ по РЭС-6, замена перегруженных и отработавших нормативный срок КЛ для повышения надежности электроснабжения</t>
  </si>
  <si>
    <t>Строительство ПС 110/10 кВ «Кокозек» с присоединением к ОРУ-110 кВ ПС 220 кВ «Каскелен» Карасайского района Алматинской области</t>
  </si>
  <si>
    <t xml:space="preserve"> Второй этап работ на ПС №170А «Жас Канат» ("Турскиб")</t>
  </si>
  <si>
    <r>
      <t xml:space="preserve">Комплексные работы по разработке ПСД на установку измерительного комплекса, приборов учета и устройств сбора и передачи данных АСКУЭ на ТП г.Алматы  </t>
    </r>
    <r>
      <rPr>
        <b/>
        <u/>
        <sz val="14"/>
        <rFont val="Times New Roman"/>
        <family val="1"/>
        <charset val="204"/>
      </rPr>
      <t>(Перенос срока исполнения мероприятий с 2023 года)</t>
    </r>
  </si>
  <si>
    <r>
      <t xml:space="preserve">Разработка ПСД "Реконструкция ЛЭП-110кВ №103А/104А с заменой существующего провода на композитный  </t>
    </r>
    <r>
      <rPr>
        <b/>
        <u/>
        <sz val="14"/>
        <rFont val="Times New Roman"/>
        <family val="1"/>
        <charset val="204"/>
      </rPr>
      <t>(Перенос срока исполнения мероприятий с 2023 года)</t>
    </r>
  </si>
  <si>
    <r>
      <t xml:space="preserve">Строительство 2 КЛ-10 кВ от разных секций ПС-119А на РП-183 с установкой в/в ячейки на ПС-119А и РП-183  </t>
    </r>
    <r>
      <rPr>
        <b/>
        <u/>
        <sz val="14"/>
        <rFont val="Times New Roman"/>
        <family val="1"/>
        <charset val="204"/>
      </rPr>
      <t>(Перенос срока исполнения мероприятий с 2023 года)</t>
    </r>
  </si>
  <si>
    <r>
      <t xml:space="preserve">Комплексные работы по замене основного оборудования по г.Алматы и Алматинской области  </t>
    </r>
    <r>
      <rPr>
        <b/>
        <u/>
        <sz val="14"/>
        <rFont val="Times New Roman"/>
        <family val="1"/>
        <charset val="204"/>
      </rPr>
      <t>(Перенос срока исполнения мероприятий с 2023 года)</t>
    </r>
  </si>
  <si>
    <r>
      <t xml:space="preserve">Капитальный ремонт распределительных сетей и оборудования </t>
    </r>
    <r>
      <rPr>
        <b/>
        <u/>
        <sz val="14"/>
        <rFont val="Times New Roman"/>
        <family val="1"/>
        <charset val="204"/>
      </rPr>
      <t>(Перенос срока исполнения мероприятий с 2023 года)</t>
    </r>
  </si>
  <si>
    <r>
      <t xml:space="preserve">Прибор для измерения показателей качества и учета электрической энергии </t>
    </r>
    <r>
      <rPr>
        <u/>
        <sz val="14"/>
        <rFont val="Times New Roman"/>
        <family val="1"/>
        <charset val="204"/>
      </rPr>
      <t>(Перенос срока исполнения мероприятий с 2023 года)</t>
    </r>
  </si>
  <si>
    <r>
      <t xml:space="preserve">Амперметр </t>
    </r>
    <r>
      <rPr>
        <u/>
        <sz val="14"/>
        <rFont val="Times New Roman"/>
        <family val="1"/>
        <charset val="204"/>
      </rPr>
      <t>(Перенос срока исполнения мероприятий с 2023 года)</t>
    </r>
  </si>
  <si>
    <r>
      <t xml:space="preserve">Вольтметр </t>
    </r>
    <r>
      <rPr>
        <u/>
        <sz val="14"/>
        <rFont val="Times New Roman"/>
        <family val="1"/>
        <charset val="204"/>
      </rPr>
      <t>(Перенос срока исполнения мероприятий с 2023 года)</t>
    </r>
  </si>
  <si>
    <r>
      <t xml:space="preserve">Трансформатор напряжения </t>
    </r>
    <r>
      <rPr>
        <u/>
        <sz val="14"/>
        <rFont val="Times New Roman"/>
        <family val="1"/>
        <charset val="204"/>
      </rPr>
      <t>(Перенос срока исполнения мероприятий с 2023 года)</t>
    </r>
  </si>
  <si>
    <r>
      <t xml:space="preserve">Устройство зарядно-выпрямительное </t>
    </r>
    <r>
      <rPr>
        <u/>
        <sz val="14"/>
        <rFont val="Times New Roman"/>
        <family val="1"/>
        <charset val="204"/>
      </rPr>
      <t>(Перенос срока исполнения мероприятий с 2023 года)</t>
    </r>
  </si>
  <si>
    <r>
      <t xml:space="preserve">Оборудование ТП-4408 ул.Потанина 302 </t>
    </r>
    <r>
      <rPr>
        <u/>
        <sz val="14"/>
        <rFont val="Times New Roman"/>
        <family val="1"/>
        <charset val="204"/>
      </rPr>
      <t>(Перенос срока исполнения мероприятий с 2023 года)</t>
    </r>
  </si>
  <si>
    <r>
      <t xml:space="preserve">Ноутбук планшетный 7 штук </t>
    </r>
    <r>
      <rPr>
        <u/>
        <sz val="14"/>
        <rFont val="Times New Roman"/>
        <family val="1"/>
        <charset val="204"/>
      </rPr>
      <t>(Перенос срока исполнения мероприятий с 2023 года)</t>
    </r>
  </si>
  <si>
    <t>Утвержденные в 2023 году дополнительные мероприятия</t>
  </si>
  <si>
    <t>Реконструкция и новое строительство электрических сетей 6-10 кВ по РЭС-1, РЭС-2, РЭС-5, РЭС-6, РЭС-7 замена перегруженных и отработавших нормативный срок КЛ для повышения надежности электроснабжения</t>
  </si>
  <si>
    <r>
      <t xml:space="preserve">Реконструкции ПС с заменой ОД КЗ 35-110кВ на элегазовые выключатели  </t>
    </r>
    <r>
      <rPr>
        <b/>
        <u/>
        <sz val="14"/>
        <rFont val="Times New Roman"/>
        <family val="1"/>
        <charset val="204"/>
      </rPr>
      <t>(Перенос срока исполнения мероприятий с 2023 года)</t>
    </r>
  </si>
  <si>
    <r>
      <t xml:space="preserve">Реконструкции ПС с заменой масляных выключателей на вакуумные реклоузеры и элегазовые выключатели  </t>
    </r>
    <r>
      <rPr>
        <b/>
        <u/>
        <sz val="14"/>
        <rFont val="Times New Roman"/>
        <family val="1"/>
        <charset val="204"/>
      </rPr>
      <t>(Перенос срока исполнения мероприятий с 2023 года)</t>
    </r>
  </si>
  <si>
    <r>
      <t xml:space="preserve">Реконструкции ПС с заменой выключателей ВМ и ВМГ на вакуумные выключатели (ретрофит) г.Алматы  </t>
    </r>
    <r>
      <rPr>
        <b/>
        <u/>
        <sz val="14"/>
        <rFont val="Times New Roman"/>
        <family val="1"/>
        <charset val="204"/>
      </rPr>
      <t>(Перенос срока исполнения мероприятий с 2023 года)</t>
    </r>
  </si>
  <si>
    <r>
      <t xml:space="preserve"> Замена ОДКЗ-110кВ, с модернизацией устройств РЗиА РЗиА и АСКУЭ на №55И ПС «Панфиловская», ПС №29А «Узын Агаш», ПС №114 «Междуреченская», №121И ПС «Есик Западная», ПС №39И «БайдекеБи» Алматинской области   </t>
    </r>
    <r>
      <rPr>
        <b/>
        <u/>
        <sz val="14"/>
        <rFont val="Times New Roman"/>
        <family val="1"/>
        <charset val="204"/>
      </rPr>
      <t>(Перенос срока исполнения мероприятий с 2023 года)</t>
    </r>
  </si>
  <si>
    <r>
      <t xml:space="preserve">Оптимизация протяженных сетей 6-10кВ с установкой в сеть "умных" выключателей  </t>
    </r>
    <r>
      <rPr>
        <b/>
        <u/>
        <sz val="14"/>
        <rFont val="Times New Roman"/>
        <family val="1"/>
        <charset val="204"/>
      </rPr>
      <t>(Перенос срока исполнения мероприятий с 2023 года)</t>
    </r>
  </si>
  <si>
    <r>
      <t xml:space="preserve">Замена аккумуляторных батарей на подстанциях 35/110/220кВ  г. Алматы   </t>
    </r>
    <r>
      <rPr>
        <b/>
        <u/>
        <sz val="14"/>
        <rFont val="Times New Roman"/>
        <family val="1"/>
        <charset val="204"/>
      </rPr>
      <t>(Перенос срока исполнения мероприятий с 2023 года)</t>
    </r>
  </si>
  <si>
    <r>
      <t xml:space="preserve">«Замена существующей КЛ-10 кВ ф.1-35А от ПС-35А до опоры №1 ВЛ-10 кВ с выносом с территории застройки, расположенный по адресу: Илийский район, п. Боралдай»   </t>
    </r>
    <r>
      <rPr>
        <b/>
        <u/>
        <sz val="14"/>
        <rFont val="Times New Roman"/>
        <family val="1"/>
        <charset val="204"/>
      </rPr>
      <t>(Перенос срока исполнения мероприятий с 2023 года)</t>
    </r>
  </si>
  <si>
    <r>
      <t xml:space="preserve">Реконструкция ПС-220кВ №140А «Западная» с заменой автотрансформаторов </t>
    </r>
    <r>
      <rPr>
        <b/>
        <u/>
        <sz val="14"/>
        <rFont val="Times New Roman"/>
        <family val="1"/>
        <charset val="204"/>
      </rPr>
      <t>(Перенос срока исполнения мероприятий с 2023 года)</t>
    </r>
  </si>
  <si>
    <r>
      <t xml:space="preserve">Приобретение элегазовые колонковые выключатели 110 кВ, 2000А  </t>
    </r>
    <r>
      <rPr>
        <u/>
        <sz val="14"/>
        <rFont val="Times New Roman"/>
        <family val="1"/>
        <charset val="204"/>
      </rPr>
      <t>(Перенос срока исполнения мероприятий с 2023 года)</t>
    </r>
  </si>
  <si>
    <r>
      <t xml:space="preserve">Замена СКТП-10/0,4кВ на КТПН-10/0,4кВ (с увеличением мощности трансформаторов) Есикский РЭС, Карасайский РЭС, Отеген Батыр РЭС (КТПН-Т-400/10 У1 воздушнный ввод на ВНА, выход 0,4кВ (4*250А) корпус крашенный металл   </t>
    </r>
    <r>
      <rPr>
        <b/>
        <u/>
        <sz val="14"/>
        <rFont val="Times New Roman"/>
        <family val="1"/>
        <charset val="204"/>
      </rPr>
      <t>(Перенос срока исполнения мероприятий с 2023 года)</t>
    </r>
  </si>
  <si>
    <r>
      <t xml:space="preserve">Замена СКТП-10/0,4кВ на КТПН-10/0,4кВ (с увеличением мощности трансформаторов) Есикский РЭС, Карасайский РЭС, Отеген Батыр РЭС (КТПН-Т-630/10 У2 воздушнный ввод на ВНА, выход 0,4кВ (4*250А) корпус крашенный металл   </t>
    </r>
    <r>
      <rPr>
        <b/>
        <u/>
        <sz val="14"/>
        <rFont val="Times New Roman"/>
        <family val="1"/>
        <charset val="204"/>
      </rPr>
      <t>(Перенос срока исполнения мероприятий с 2023 года)</t>
    </r>
  </si>
  <si>
    <r>
      <t xml:space="preserve">Замена аккумуляторных батарей на подстанциях 35/110/220кВ Алматинской области   </t>
    </r>
    <r>
      <rPr>
        <b/>
        <u/>
        <sz val="14"/>
        <rFont val="Times New Roman"/>
        <family val="1"/>
        <charset val="204"/>
      </rPr>
      <t>(Перенос срока исполнения мероприятий с 2023 года)</t>
    </r>
  </si>
  <si>
    <t>Дополнительные мероприятия на 2024 год</t>
  </si>
  <si>
    <t>КРУ-6кВ состоящий из 49-ти ячеек типа K-7M:</t>
  </si>
  <si>
    <t>Укладка труб стальных</t>
  </si>
  <si>
    <t>Монтаж концевых муфт</t>
  </si>
  <si>
    <t>Приобретение силового кабеля</t>
  </si>
  <si>
    <t>Монтаж шкафа связи и контроля</t>
  </si>
  <si>
    <t>Приобретение Шефмонтаж оборудования</t>
  </si>
  <si>
    <t xml:space="preserve">Монтаж КСО </t>
  </si>
  <si>
    <t xml:space="preserve"> Демонтаж и монтаж подстанции трансформаторной 10 кВ</t>
  </si>
  <si>
    <t>Приобретение кабеля силового AL/XLA</t>
  </si>
  <si>
    <t>Приобретение транформатора 630/6(10)/0,4</t>
  </si>
  <si>
    <t>Приобретение концевой муфты</t>
  </si>
  <si>
    <t>Монтаж соединительных муфт</t>
  </si>
  <si>
    <t>Приобретение и монтаж трансформаторного тока ТШП-0,666</t>
  </si>
  <si>
    <t>Приобретение и монтаж преобразователя ЭНИП-2</t>
  </si>
  <si>
    <t>Приобретение провода ПУГВ</t>
  </si>
  <si>
    <t>Приобретение силового кабеля AL/XL/PE 1x400/70-10</t>
  </si>
  <si>
    <t>Приобретение соединительной муфты для трехжильного кабеля 10 кВ 95-240 мм2 CJH33.2403C</t>
  </si>
  <si>
    <t xml:space="preserve">Приобретение соединительной муфты для одножильного кабеля 10 кB 400-630 мм2 CJH11.2405C </t>
  </si>
  <si>
    <t>Приобретение силового кабеля 10 кВ сечением АСБ-10</t>
  </si>
  <si>
    <t>Приобретение соединительной муфты</t>
  </si>
  <si>
    <t>Монтаж разъединителя УХЛ2</t>
  </si>
  <si>
    <t xml:space="preserve">Монтаж устройства комплектно-распределительного </t>
  </si>
  <si>
    <t>3</t>
  </si>
  <si>
    <t>4.2.</t>
  </si>
  <si>
    <t>5.3.</t>
  </si>
  <si>
    <t>5.4.</t>
  </si>
  <si>
    <t>8.1.</t>
  </si>
  <si>
    <t>8.2.</t>
  </si>
  <si>
    <t>8.3.</t>
  </si>
  <si>
    <t>8.4.</t>
  </si>
  <si>
    <t>8.5.</t>
  </si>
  <si>
    <t>9.2.</t>
  </si>
  <si>
    <t>9.3.</t>
  </si>
  <si>
    <t>9.4.</t>
  </si>
  <si>
    <t>14.1.</t>
  </si>
  <si>
    <t>14.2.</t>
  </si>
  <si>
    <t>17.1.</t>
  </si>
  <si>
    <t>17.2.</t>
  </si>
  <si>
    <t>19.2.</t>
  </si>
  <si>
    <t>20.3.</t>
  </si>
  <si>
    <t>20.4.</t>
  </si>
  <si>
    <t>20.5.</t>
  </si>
  <si>
    <t>21.2.</t>
  </si>
  <si>
    <t>21.3.</t>
  </si>
  <si>
    <t>21.4.</t>
  </si>
  <si>
    <t>21.5.</t>
  </si>
  <si>
    <t>21.6.</t>
  </si>
  <si>
    <t>21.7.</t>
  </si>
  <si>
    <t>21.8.</t>
  </si>
  <si>
    <t>21.9.</t>
  </si>
  <si>
    <t>21.10.</t>
  </si>
  <si>
    <t>23.1.</t>
  </si>
  <si>
    <t>23.2.</t>
  </si>
  <si>
    <t>23.3.</t>
  </si>
  <si>
    <t>23.4.</t>
  </si>
  <si>
    <t>23.5.</t>
  </si>
  <si>
    <t>23.6.</t>
  </si>
  <si>
    <t>25.2.</t>
  </si>
  <si>
    <t>25.3.</t>
  </si>
  <si>
    <t>25.4.</t>
  </si>
  <si>
    <t>29.3.</t>
  </si>
  <si>
    <t>30.2.</t>
  </si>
  <si>
    <t>30.3.</t>
  </si>
  <si>
    <t>30.4.</t>
  </si>
  <si>
    <t>31.1.</t>
  </si>
  <si>
    <t>33</t>
  </si>
  <si>
    <t>33.1.</t>
  </si>
  <si>
    <t>34</t>
  </si>
  <si>
    <t>34.1.</t>
  </si>
  <si>
    <t>34.2.</t>
  </si>
  <si>
    <t>35</t>
  </si>
  <si>
    <t>35.1.</t>
  </si>
  <si>
    <t>37</t>
  </si>
  <si>
    <t>37.1.</t>
  </si>
  <si>
    <t>37.2.</t>
  </si>
  <si>
    <t>42.1</t>
  </si>
  <si>
    <t>42.2</t>
  </si>
  <si>
    <t>43</t>
  </si>
  <si>
    <t>43.1</t>
  </si>
  <si>
    <t>43.2</t>
  </si>
  <si>
    <t>44</t>
  </si>
  <si>
    <t>44.1.</t>
  </si>
  <si>
    <t>44.2.</t>
  </si>
  <si>
    <t>45</t>
  </si>
  <si>
    <t>45.1.</t>
  </si>
  <si>
    <t>46</t>
  </si>
  <si>
    <t>46.1.</t>
  </si>
  <si>
    <t>47</t>
  </si>
  <si>
    <t>49.1.</t>
  </si>
  <si>
    <t>49.3.</t>
  </si>
  <si>
    <t>49.2.</t>
  </si>
  <si>
    <t>49.4.</t>
  </si>
  <si>
    <t>49.5.</t>
  </si>
  <si>
    <t>49.6.</t>
  </si>
  <si>
    <t>49.7.</t>
  </si>
  <si>
    <t>49.8.</t>
  </si>
  <si>
    <t>49.9.</t>
  </si>
  <si>
    <t>49.10.</t>
  </si>
  <si>
    <t>49.11.</t>
  </si>
  <si>
    <t>49.12.</t>
  </si>
  <si>
    <t>49.13.</t>
  </si>
  <si>
    <t>49.14.</t>
  </si>
  <si>
    <t>49.15.</t>
  </si>
  <si>
    <t>49.16.</t>
  </si>
  <si>
    <t>49.17.</t>
  </si>
  <si>
    <t>49.18.</t>
  </si>
  <si>
    <t>49.19.</t>
  </si>
  <si>
    <t>49.20.</t>
  </si>
  <si>
    <t>49.21.</t>
  </si>
  <si>
    <t>49.22.</t>
  </si>
  <si>
    <t>49.23.</t>
  </si>
  <si>
    <t>49.24.</t>
  </si>
  <si>
    <t>49.25.</t>
  </si>
  <si>
    <t>49.26.</t>
  </si>
  <si>
    <t>49.27.</t>
  </si>
  <si>
    <t>49.28.</t>
  </si>
  <si>
    <t>49.29.</t>
  </si>
  <si>
    <t>49.30.</t>
  </si>
  <si>
    <t>49.31.</t>
  </si>
  <si>
    <t>49.32.</t>
  </si>
  <si>
    <t>49.33.</t>
  </si>
  <si>
    <t>49.34.</t>
  </si>
  <si>
    <t>49.35.</t>
  </si>
  <si>
    <t>49.36.</t>
  </si>
  <si>
    <t>49.37.</t>
  </si>
  <si>
    <t>49.38.</t>
  </si>
  <si>
    <t>49.39.</t>
  </si>
  <si>
    <t>49.40.</t>
  </si>
  <si>
    <t>49.41.</t>
  </si>
  <si>
    <t>49.42.</t>
  </si>
  <si>
    <t>49.43.</t>
  </si>
  <si>
    <t>49.44.</t>
  </si>
  <si>
    <t>49.45.</t>
  </si>
  <si>
    <t>49.46.</t>
  </si>
  <si>
    <t>49.47.</t>
  </si>
  <si>
    <t>49.48.</t>
  </si>
  <si>
    <t>Заместитель Председателя Правления - Главный инженер</t>
  </si>
  <si>
    <t>Сагымбеков Ж.Б.</t>
  </si>
  <si>
    <t xml:space="preserve">	Жакупбеков Н.Е.</t>
  </si>
  <si>
    <t>Начальник производственно-технического управления</t>
  </si>
  <si>
    <t>Ерікұлы А.</t>
  </si>
  <si>
    <t>Управляющий директор по строительству и ремонту</t>
  </si>
  <si>
    <t>Дополнительные мероприятия по статье "Капитальный ремонт распределительных сетей и оборудования" принятых на баланс АО "АЖК" бесхозных  сетей</t>
  </si>
  <si>
    <t>И.о. Начальника управления перспективного развития</t>
  </si>
  <si>
    <t>Турсынбай Ж.Е.</t>
  </si>
  <si>
    <t>1,053                 56</t>
  </si>
  <si>
    <t>10,464
70</t>
  </si>
  <si>
    <t xml:space="preserve">
компл.   
км
шт                                  </t>
  </si>
  <si>
    <t xml:space="preserve">
144                                      
</t>
  </si>
  <si>
    <t xml:space="preserve">
1                                  </t>
  </si>
  <si>
    <t xml:space="preserve">5,888
1    
2                                  </t>
  </si>
  <si>
    <t>19,202
131</t>
  </si>
  <si>
    <t xml:space="preserve">1,415
</t>
  </si>
  <si>
    <t>1,51
1</t>
  </si>
  <si>
    <t>41
3</t>
  </si>
  <si>
    <t>м</t>
  </si>
  <si>
    <t xml:space="preserve">8
</t>
  </si>
  <si>
    <t xml:space="preserve">
50   
0,099
309                            </t>
  </si>
  <si>
    <t>Приобретение и монтаж шкафа распределения (шкаф Шеф ЦОД)</t>
  </si>
  <si>
    <t>Исполнитель: Темиржанова Э.Б.</t>
  </si>
  <si>
    <t>вн.т. 2431</t>
  </si>
  <si>
    <t>etemirzhanova@azhk.kz</t>
  </si>
  <si>
    <r>
      <t xml:space="preserve">Реконструкции ПС с заменой выключателей ВМ и ВМГ на вакуумные выключатели (ретрофит) Алматинская область   </t>
    </r>
    <r>
      <rPr>
        <b/>
        <u/>
        <sz val="14"/>
        <rFont val="Times New Roman"/>
        <family val="1"/>
        <charset val="204"/>
      </rPr>
      <t>(Перенос срока исполнения мероприятий с 2023 года)</t>
    </r>
  </si>
  <si>
    <t>Рахимбаева И.Т.</t>
  </si>
  <si>
    <t>И.о. Начальника управления строительства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</si>
</sst>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_р_._-;\-* #,##0_р_._-;_-* &quot;-&quot;??_р_._-;_-@_-"/>
    <numFmt numFmtId="165" formatCode="_-* #,##0.00_р_._-;\-* #,##0.00_р_._-;_-* &quot;-&quot;??_р_._-;_-@_-"/>
    <numFmt numFmtId="166" formatCode="0.000"/>
    <numFmt numFmtId="168" formatCode="#,##0.000"/>
  </numFmts>
  <fonts count="31" x14ac:knownFonts="1"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u/>
      <sz val="16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1" fillId="0" borderId="0">
      <alignment horizontal="left" vertical="top"/>
    </xf>
    <xf numFmtId="0" fontId="9" fillId="0" borderId="0"/>
    <xf numFmtId="0" fontId="3" fillId="0" borderId="0"/>
    <xf numFmtId="0" fontId="1" fillId="0" borderId="0"/>
    <xf numFmtId="0" fontId="10" fillId="0" borderId="0"/>
    <xf numFmtId="0" fontId="4" fillId="0" borderId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302">
    <xf numFmtId="0" fontId="0" fillId="0" borderId="0" xfId="0"/>
    <xf numFmtId="0" fontId="6" fillId="2" borderId="0" xfId="0" applyFont="1" applyFill="1"/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6" fillId="0" borderId="0" xfId="0" applyFont="1" applyFill="1"/>
    <xf numFmtId="0" fontId="20" fillId="0" borderId="1" xfId="0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49" fontId="13" fillId="0" borderId="25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49" fontId="12" fillId="0" borderId="16" xfId="0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center" vertical="center"/>
    </xf>
    <xf numFmtId="3" fontId="12" fillId="0" borderId="1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49" fontId="12" fillId="0" borderId="22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49" fontId="12" fillId="0" borderId="2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/>
    </xf>
    <xf numFmtId="3" fontId="12" fillId="0" borderId="17" xfId="0" applyNumberFormat="1" applyFont="1" applyFill="1" applyBorder="1" applyAlignment="1">
      <alignment vertical="center"/>
    </xf>
    <xf numFmtId="0" fontId="12" fillId="0" borderId="17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/>
    </xf>
    <xf numFmtId="49" fontId="13" fillId="3" borderId="28" xfId="0" applyNumberFormat="1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left" vertical="center" wrapText="1"/>
    </xf>
    <xf numFmtId="3" fontId="12" fillId="3" borderId="15" xfId="0" applyNumberFormat="1" applyFont="1" applyFill="1" applyBorder="1" applyAlignment="1">
      <alignment horizontal="center" vertical="center"/>
    </xf>
    <xf numFmtId="49" fontId="12" fillId="0" borderId="2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43" fontId="6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43" fontId="6" fillId="0" borderId="0" xfId="23" applyFont="1" applyFill="1"/>
    <xf numFmtId="166" fontId="13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3" fontId="6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/>
    </xf>
    <xf numFmtId="0" fontId="12" fillId="0" borderId="0" xfId="0" applyFont="1" applyFill="1"/>
    <xf numFmtId="49" fontId="12" fillId="0" borderId="28" xfId="0" applyNumberFormat="1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center" vertical="center"/>
    </xf>
    <xf numFmtId="49" fontId="13" fillId="0" borderId="25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20" fillId="0" borderId="0" xfId="0" applyFont="1" applyFill="1"/>
    <xf numFmtId="0" fontId="13" fillId="0" borderId="21" xfId="0" applyFont="1" applyFill="1" applyBorder="1"/>
    <xf numFmtId="0" fontId="13" fillId="0" borderId="18" xfId="0" applyFont="1" applyFill="1" applyBorder="1"/>
    <xf numFmtId="0" fontId="13" fillId="0" borderId="9" xfId="0" applyFont="1" applyFill="1" applyBorder="1"/>
    <xf numFmtId="0" fontId="13" fillId="0" borderId="11" xfId="0" applyFont="1" applyFill="1" applyBorder="1"/>
    <xf numFmtId="0" fontId="13" fillId="0" borderId="14" xfId="0" applyFont="1" applyFill="1" applyBorder="1"/>
    <xf numFmtId="0" fontId="13" fillId="2" borderId="0" xfId="0" applyFont="1" applyFill="1"/>
    <xf numFmtId="0" fontId="15" fillId="0" borderId="8" xfId="0" applyFont="1" applyFill="1" applyBorder="1" applyAlignment="1">
      <alignment horizontal="left"/>
    </xf>
    <xf numFmtId="0" fontId="13" fillId="0" borderId="8" xfId="0" applyFont="1" applyFill="1" applyBorder="1"/>
    <xf numFmtId="0" fontId="21" fillId="0" borderId="1" xfId="0" applyFont="1" applyFill="1" applyBorder="1" applyAlignment="1">
      <alignment horizontal="left"/>
    </xf>
    <xf numFmtId="0" fontId="20" fillId="0" borderId="1" xfId="0" applyFont="1" applyFill="1" applyBorder="1"/>
    <xf numFmtId="0" fontId="20" fillId="0" borderId="11" xfId="0" applyFont="1" applyFill="1" applyBorder="1"/>
    <xf numFmtId="0" fontId="15" fillId="0" borderId="17" xfId="0" applyFont="1" applyFill="1" applyBorder="1" applyAlignment="1">
      <alignment horizontal="left"/>
    </xf>
    <xf numFmtId="0" fontId="13" fillId="0" borderId="17" xfId="0" applyFont="1" applyFill="1" applyBorder="1"/>
    <xf numFmtId="0" fontId="15" fillId="0" borderId="15" xfId="0" applyFont="1" applyFill="1" applyBorder="1" applyAlignment="1">
      <alignment horizontal="left"/>
    </xf>
    <xf numFmtId="0" fontId="13" fillId="0" borderId="15" xfId="0" applyFont="1" applyFill="1" applyBorder="1"/>
    <xf numFmtId="0" fontId="13" fillId="0" borderId="24" xfId="0" applyFont="1" applyFill="1" applyBorder="1"/>
    <xf numFmtId="0" fontId="13" fillId="3" borderId="24" xfId="0" applyFont="1" applyFill="1" applyBorder="1"/>
    <xf numFmtId="0" fontId="23" fillId="3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/>
    <xf numFmtId="0" fontId="13" fillId="0" borderId="17" xfId="0" applyFont="1" applyFill="1" applyBorder="1" applyAlignment="1"/>
    <xf numFmtId="0" fontId="13" fillId="0" borderId="18" xfId="0" applyFont="1" applyFill="1" applyBorder="1" applyAlignment="1"/>
    <xf numFmtId="0" fontId="19" fillId="0" borderId="0" xfId="0" applyFont="1" applyFill="1" applyAlignment="1">
      <alignment vertical="center"/>
    </xf>
    <xf numFmtId="0" fontId="22" fillId="0" borderId="0" xfId="0" applyFont="1" applyFill="1" applyBorder="1" applyAlignment="1">
      <alignment vertical="center" wrapText="1"/>
    </xf>
    <xf numFmtId="9" fontId="6" fillId="0" borderId="0" xfId="22" applyFont="1" applyFill="1" applyAlignment="1">
      <alignment vertical="center"/>
    </xf>
    <xf numFmtId="9" fontId="6" fillId="0" borderId="0" xfId="22" applyFont="1" applyFill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164" fontId="6" fillId="0" borderId="8" xfId="0" applyNumberFormat="1" applyFont="1" applyFill="1" applyBorder="1"/>
    <xf numFmtId="0" fontId="6" fillId="0" borderId="11" xfId="0" applyFont="1" applyFill="1" applyBorder="1"/>
    <xf numFmtId="0" fontId="6" fillId="0" borderId="13" xfId="0" applyFont="1" applyFill="1" applyBorder="1" applyAlignment="1">
      <alignment horizontal="center" vertical="center"/>
    </xf>
    <xf numFmtId="164" fontId="6" fillId="0" borderId="13" xfId="0" applyNumberFormat="1" applyFont="1" applyFill="1" applyBorder="1"/>
    <xf numFmtId="0" fontId="6" fillId="0" borderId="13" xfId="0" applyFont="1" applyFill="1" applyBorder="1"/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/>
    <xf numFmtId="0" fontId="6" fillId="0" borderId="5" xfId="0" applyFont="1" applyFill="1" applyBorder="1" applyAlignment="1">
      <alignment horizontal="center" vertical="center"/>
    </xf>
    <xf numFmtId="164" fontId="6" fillId="0" borderId="5" xfId="0" applyNumberFormat="1" applyFont="1" applyFill="1" applyBorder="1"/>
    <xf numFmtId="0" fontId="6" fillId="0" borderId="5" xfId="0" applyFont="1" applyFill="1" applyBorder="1"/>
    <xf numFmtId="0" fontId="6" fillId="0" borderId="5" xfId="0" applyFont="1" applyFill="1" applyBorder="1" applyAlignment="1">
      <alignment horizontal="center"/>
    </xf>
    <xf numFmtId="0" fontId="6" fillId="0" borderId="26" xfId="0" applyFont="1" applyFill="1" applyBorder="1"/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0" fontId="6" fillId="0" borderId="8" xfId="0" applyFont="1" applyFill="1" applyBorder="1"/>
    <xf numFmtId="0" fontId="6" fillId="0" borderId="9" xfId="0" applyFont="1" applyFill="1" applyBorder="1"/>
    <xf numFmtId="0" fontId="12" fillId="0" borderId="17" xfId="0" applyFont="1" applyFill="1" applyBorder="1" applyAlignment="1">
      <alignment vertical="center" wrapText="1"/>
    </xf>
    <xf numFmtId="164" fontId="12" fillId="0" borderId="19" xfId="1" applyNumberFormat="1" applyFont="1" applyFill="1" applyBorder="1" applyAlignment="1">
      <alignment horizontal="center" vertical="center" wrapText="1"/>
    </xf>
    <xf numFmtId="3" fontId="12" fillId="0" borderId="19" xfId="0" applyNumberFormat="1" applyFont="1" applyFill="1" applyBorder="1" applyAlignment="1">
      <alignment horizontal="center" vertical="center"/>
    </xf>
    <xf numFmtId="3" fontId="12" fillId="0" borderId="15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/>
    </xf>
    <xf numFmtId="166" fontId="12" fillId="0" borderId="8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43" fontId="13" fillId="0" borderId="5" xfId="23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center" vertical="center" wrapText="1"/>
    </xf>
    <xf numFmtId="164" fontId="13" fillId="0" borderId="19" xfId="1" applyNumberFormat="1" applyFont="1" applyFill="1" applyBorder="1" applyAlignment="1">
      <alignment horizontal="center" vertical="center" wrapText="1"/>
    </xf>
    <xf numFmtId="0" fontId="13" fillId="0" borderId="26" xfId="0" applyFont="1" applyFill="1" applyBorder="1"/>
    <xf numFmtId="3" fontId="13" fillId="0" borderId="13" xfId="0" applyNumberFormat="1" applyFont="1" applyFill="1" applyBorder="1" applyAlignment="1">
      <alignment horizontal="center" vertical="center"/>
    </xf>
    <xf numFmtId="0" fontId="14" fillId="3" borderId="15" xfId="0" applyFont="1" applyFill="1" applyBorder="1"/>
    <xf numFmtId="0" fontId="23" fillId="3" borderId="15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left"/>
    </xf>
    <xf numFmtId="0" fontId="13" fillId="0" borderId="19" xfId="0" applyFont="1" applyFill="1" applyBorder="1"/>
    <xf numFmtId="49" fontId="12" fillId="0" borderId="27" xfId="0" applyNumberFormat="1" applyFont="1" applyFill="1" applyBorder="1" applyAlignment="1">
      <alignment horizontal="center" vertical="center" wrapText="1"/>
    </xf>
    <xf numFmtId="3" fontId="12" fillId="0" borderId="19" xfId="2" applyNumberFormat="1" applyFont="1" applyFill="1" applyBorder="1" applyAlignment="1" applyProtection="1">
      <alignment horizontal="center" vertical="center" wrapText="1"/>
    </xf>
    <xf numFmtId="0" fontId="12" fillId="0" borderId="19" xfId="0" applyFont="1" applyFill="1" applyBorder="1" applyAlignment="1">
      <alignment vertical="center" wrapText="1"/>
    </xf>
    <xf numFmtId="3" fontId="12" fillId="0" borderId="19" xfId="0" applyNumberFormat="1" applyFont="1" applyFill="1" applyBorder="1" applyAlignment="1">
      <alignment vertical="center"/>
    </xf>
    <xf numFmtId="0" fontId="12" fillId="0" borderId="19" xfId="0" applyFont="1" applyFill="1" applyBorder="1" applyAlignment="1">
      <alignment horizontal="center"/>
    </xf>
    <xf numFmtId="0" fontId="12" fillId="0" borderId="19" xfId="0" applyFont="1" applyFill="1" applyBorder="1"/>
    <xf numFmtId="0" fontId="6" fillId="0" borderId="19" xfId="0" applyFont="1" applyFill="1" applyBorder="1"/>
    <xf numFmtId="0" fontId="6" fillId="0" borderId="21" xfId="0" applyFont="1" applyFill="1" applyBorder="1"/>
    <xf numFmtId="0" fontId="6" fillId="0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vertical="center"/>
    </xf>
    <xf numFmtId="0" fontId="24" fillId="0" borderId="8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 wrapText="1"/>
    </xf>
    <xf numFmtId="164" fontId="13" fillId="0" borderId="5" xfId="1" applyNumberFormat="1" applyFont="1" applyFill="1" applyBorder="1" applyAlignment="1">
      <alignment horizontal="right" vertical="center" wrapText="1"/>
    </xf>
    <xf numFmtId="0" fontId="24" fillId="0" borderId="13" xfId="0" applyFont="1" applyFill="1" applyBorder="1" applyAlignment="1">
      <alignment vertical="center" wrapText="1"/>
    </xf>
    <xf numFmtId="164" fontId="13" fillId="0" borderId="13" xfId="1" applyNumberFormat="1" applyFont="1" applyFill="1" applyBorder="1" applyAlignment="1">
      <alignment horizontal="right" vertical="center" wrapText="1"/>
    </xf>
    <xf numFmtId="168" fontId="13" fillId="0" borderId="1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  <xf numFmtId="49" fontId="13" fillId="4" borderId="12" xfId="0" applyNumberFormat="1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left" vertical="center"/>
    </xf>
    <xf numFmtId="3" fontId="12" fillId="4" borderId="13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3" borderId="28" xfId="0" applyNumberFormat="1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49" fontId="13" fillId="6" borderId="28" xfId="0" applyNumberFormat="1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left" vertical="center" wrapText="1"/>
    </xf>
    <xf numFmtId="0" fontId="13" fillId="6" borderId="15" xfId="0" applyFont="1" applyFill="1" applyBorder="1" applyAlignment="1">
      <alignment horizontal="center" vertical="center"/>
    </xf>
    <xf numFmtId="3" fontId="12" fillId="6" borderId="15" xfId="0" applyNumberFormat="1" applyFont="1" applyFill="1" applyBorder="1" applyAlignment="1">
      <alignment horizontal="center" vertical="center"/>
    </xf>
    <xf numFmtId="3" fontId="12" fillId="6" borderId="24" xfId="0" applyNumberFormat="1" applyFont="1" applyFill="1" applyBorder="1" applyAlignment="1">
      <alignment horizontal="center" vertical="center"/>
    </xf>
    <xf numFmtId="3" fontId="12" fillId="4" borderId="14" xfId="0" applyNumberFormat="1" applyFont="1" applyFill="1" applyBorder="1" applyAlignment="1">
      <alignment horizontal="center" vertical="center"/>
    </xf>
    <xf numFmtId="3" fontId="25" fillId="0" borderId="0" xfId="0" applyNumberFormat="1" applyFont="1" applyFill="1"/>
    <xf numFmtId="49" fontId="13" fillId="6" borderId="16" xfId="0" applyNumberFormat="1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left" vertical="center" wrapText="1"/>
    </xf>
    <xf numFmtId="0" fontId="13" fillId="6" borderId="17" xfId="0" applyFont="1" applyFill="1" applyBorder="1" applyAlignment="1">
      <alignment horizontal="center" vertical="center"/>
    </xf>
    <xf numFmtId="3" fontId="12" fillId="6" borderId="17" xfId="0" applyNumberFormat="1" applyFont="1" applyFill="1" applyBorder="1" applyAlignment="1">
      <alignment horizontal="center" vertical="center"/>
    </xf>
    <xf numFmtId="3" fontId="12" fillId="6" borderId="18" xfId="0" applyNumberFormat="1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 wrapText="1"/>
    </xf>
    <xf numFmtId="164" fontId="12" fillId="0" borderId="17" xfId="0" applyNumberFormat="1" applyFont="1" applyFill="1" applyBorder="1" applyAlignment="1">
      <alignment horizontal="center" vertical="center"/>
    </xf>
    <xf numFmtId="164" fontId="12" fillId="0" borderId="18" xfId="0" applyNumberFormat="1" applyFont="1" applyFill="1" applyBorder="1" applyAlignment="1">
      <alignment horizontal="center" vertical="center"/>
    </xf>
    <xf numFmtId="3" fontId="12" fillId="0" borderId="23" xfId="0" applyNumberFormat="1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center" vertical="center"/>
    </xf>
    <xf numFmtId="164" fontId="12" fillId="0" borderId="15" xfId="1" applyNumberFormat="1" applyFont="1" applyFill="1" applyBorder="1" applyAlignment="1">
      <alignment horizontal="center" vertical="center" wrapText="1"/>
    </xf>
    <xf numFmtId="164" fontId="12" fillId="0" borderId="24" xfId="1" applyNumberFormat="1" applyFont="1" applyFill="1" applyBorder="1" applyAlignment="1">
      <alignment horizontal="center" vertical="center" wrapText="1"/>
    </xf>
    <xf numFmtId="164" fontId="13" fillId="0" borderId="15" xfId="1" applyNumberFormat="1" applyFont="1" applyFill="1" applyBorder="1" applyAlignment="1">
      <alignment horizontal="right" vertical="center" wrapText="1"/>
    </xf>
    <xf numFmtId="0" fontId="13" fillId="0" borderId="5" xfId="0" applyFont="1" applyFill="1" applyBorder="1"/>
    <xf numFmtId="3" fontId="21" fillId="0" borderId="5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left"/>
    </xf>
    <xf numFmtId="0" fontId="20" fillId="0" borderId="5" xfId="0" applyFont="1" applyFill="1" applyBorder="1"/>
    <xf numFmtId="0" fontId="20" fillId="0" borderId="26" xfId="0" applyFont="1" applyFill="1" applyBorder="1"/>
    <xf numFmtId="0" fontId="16" fillId="0" borderId="1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64" fontId="13" fillId="0" borderId="8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4" fontId="13" fillId="0" borderId="5" xfId="1" applyNumberFormat="1" applyFont="1" applyFill="1" applyBorder="1" applyAlignment="1">
      <alignment horizontal="center" vertical="center" wrapText="1"/>
    </xf>
    <xf numFmtId="164" fontId="13" fillId="0" borderId="8" xfId="1" applyNumberFormat="1" applyFont="1" applyFill="1" applyBorder="1" applyAlignment="1">
      <alignment horizontal="right" vertical="center" wrapText="1"/>
    </xf>
    <xf numFmtId="3" fontId="12" fillId="0" borderId="8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right" vertical="center" wrapText="1"/>
    </xf>
    <xf numFmtId="164" fontId="13" fillId="0" borderId="13" xfId="1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center" wrapText="1"/>
    </xf>
    <xf numFmtId="3" fontId="12" fillId="0" borderId="6" xfId="0" applyNumberFormat="1" applyFont="1" applyFill="1" applyBorder="1" applyAlignment="1">
      <alignment horizontal="center" vertical="center"/>
    </xf>
    <xf numFmtId="3" fontId="12" fillId="0" borderId="26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right"/>
    </xf>
    <xf numFmtId="0" fontId="29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/>
    <xf numFmtId="0" fontId="29" fillId="0" borderId="0" xfId="0" applyFont="1" applyFill="1"/>
    <xf numFmtId="0" fontId="30" fillId="0" borderId="0" xfId="25" applyFont="1" applyFill="1" applyAlignment="1">
      <alignment vertical="center"/>
    </xf>
    <xf numFmtId="3" fontId="12" fillId="0" borderId="8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3" fontId="12" fillId="0" borderId="9" xfId="0" applyNumberFormat="1" applyFont="1" applyFill="1" applyBorder="1" applyAlignment="1">
      <alignment horizontal="center" vertical="center"/>
    </xf>
    <xf numFmtId="3" fontId="12" fillId="0" borderId="26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3" fontId="12" fillId="0" borderId="33" xfId="0" applyNumberFormat="1" applyFont="1" applyFill="1" applyBorder="1" applyAlignment="1">
      <alignment horizontal="center" vertical="center"/>
    </xf>
    <xf numFmtId="3" fontId="12" fillId="0" borderId="32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164" fontId="12" fillId="0" borderId="8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13" xfId="1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center" vertical="center" wrapText="1"/>
    </xf>
    <xf numFmtId="164" fontId="13" fillId="0" borderId="8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4" fontId="13" fillId="0" borderId="5" xfId="1" applyNumberFormat="1" applyFont="1" applyFill="1" applyBorder="1" applyAlignment="1">
      <alignment horizontal="center" vertical="center" wrapText="1"/>
    </xf>
    <xf numFmtId="164" fontId="12" fillId="0" borderId="5" xfId="1" applyNumberFormat="1" applyFont="1" applyFill="1" applyBorder="1" applyAlignment="1">
      <alignment horizontal="center" vertical="center" wrapText="1"/>
    </xf>
    <xf numFmtId="3" fontId="12" fillId="0" borderId="11" xfId="0" applyNumberFormat="1" applyFont="1" applyFill="1" applyBorder="1" applyAlignment="1">
      <alignment horizontal="center" vertical="center"/>
    </xf>
    <xf numFmtId="164" fontId="13" fillId="0" borderId="8" xfId="1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right" vertical="center" wrapText="1"/>
    </xf>
    <xf numFmtId="164" fontId="13" fillId="0" borderId="9" xfId="1" applyNumberFormat="1" applyFont="1" applyFill="1" applyBorder="1" applyAlignment="1">
      <alignment horizontal="right" vertical="center" wrapText="1"/>
    </xf>
    <xf numFmtId="0" fontId="14" fillId="0" borderId="11" xfId="0" applyFont="1" applyFill="1" applyBorder="1" applyAlignment="1">
      <alignment horizontal="right" vertical="center" wrapText="1"/>
    </xf>
    <xf numFmtId="0" fontId="14" fillId="0" borderId="26" xfId="0" applyFont="1" applyFill="1" applyBorder="1" applyAlignment="1">
      <alignment horizontal="right" vertical="center" wrapText="1"/>
    </xf>
    <xf numFmtId="0" fontId="13" fillId="0" borderId="9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164" fontId="12" fillId="0" borderId="9" xfId="1" applyNumberFormat="1" applyFont="1" applyFill="1" applyBorder="1" applyAlignment="1">
      <alignment horizontal="center" vertical="center" wrapText="1"/>
    </xf>
    <xf numFmtId="164" fontId="12" fillId="0" borderId="11" xfId="1" applyNumberFormat="1" applyFont="1" applyFill="1" applyBorder="1" applyAlignment="1">
      <alignment horizontal="center" vertical="center" wrapText="1"/>
    </xf>
    <xf numFmtId="164" fontId="12" fillId="0" borderId="14" xfId="1" applyNumberFormat="1" applyFont="1" applyFill="1" applyBorder="1" applyAlignment="1">
      <alignment horizontal="center" vertical="center" wrapText="1"/>
    </xf>
    <xf numFmtId="164" fontId="13" fillId="0" borderId="9" xfId="1" applyNumberFormat="1" applyFont="1" applyFill="1" applyBorder="1" applyAlignment="1">
      <alignment horizontal="center" vertical="center" wrapText="1"/>
    </xf>
    <xf numFmtId="164" fontId="13" fillId="0" borderId="11" xfId="1" applyNumberFormat="1" applyFont="1" applyFill="1" applyBorder="1" applyAlignment="1">
      <alignment horizontal="center" vertical="center" wrapText="1"/>
    </xf>
    <xf numFmtId="164" fontId="13" fillId="0" borderId="26" xfId="1" applyNumberFormat="1" applyFont="1" applyFill="1" applyBorder="1" applyAlignment="1">
      <alignment horizontal="center" vertical="center" wrapText="1"/>
    </xf>
    <xf numFmtId="3" fontId="12" fillId="0" borderId="14" xfId="0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right" vertical="center" wrapText="1"/>
    </xf>
    <xf numFmtId="0" fontId="14" fillId="0" borderId="13" xfId="0" applyFont="1" applyFill="1" applyBorder="1" applyAlignment="1">
      <alignment horizontal="right" vertical="center" wrapText="1"/>
    </xf>
    <xf numFmtId="164" fontId="13" fillId="0" borderId="13" xfId="1" applyNumberFormat="1" applyFont="1" applyFill="1" applyBorder="1" applyAlignment="1">
      <alignment horizontal="center" vertical="center" wrapText="1"/>
    </xf>
    <xf numFmtId="164" fontId="12" fillId="0" borderId="26" xfId="1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3" fontId="12" fillId="0" borderId="6" xfId="0" applyNumberFormat="1" applyFont="1" applyFill="1" applyBorder="1" applyAlignment="1">
      <alignment horizontal="center" vertical="center"/>
    </xf>
    <xf numFmtId="164" fontId="12" fillId="0" borderId="6" xfId="1" applyNumberFormat="1" applyFont="1" applyFill="1" applyBorder="1" applyAlignment="1">
      <alignment horizontal="center" vertical="center" wrapText="1"/>
    </xf>
    <xf numFmtId="164" fontId="12" fillId="0" borderId="23" xfId="1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164" fontId="13" fillId="0" borderId="11" xfId="1" applyNumberFormat="1" applyFont="1" applyFill="1" applyBorder="1" applyAlignment="1">
      <alignment horizontal="right" vertical="center" wrapText="1"/>
    </xf>
    <xf numFmtId="49" fontId="12" fillId="5" borderId="34" xfId="0" applyNumberFormat="1" applyFont="1" applyFill="1" applyBorder="1" applyAlignment="1">
      <alignment horizontal="center" vertical="center"/>
    </xf>
    <xf numFmtId="49" fontId="12" fillId="5" borderId="35" xfId="0" applyNumberFormat="1" applyFont="1" applyFill="1" applyBorder="1" applyAlignment="1">
      <alignment horizontal="center" vertical="center"/>
    </xf>
    <xf numFmtId="49" fontId="12" fillId="5" borderId="36" xfId="0" applyNumberFormat="1" applyFont="1" applyFill="1" applyBorder="1" applyAlignment="1">
      <alignment horizontal="center" vertical="center"/>
    </xf>
    <xf numFmtId="49" fontId="12" fillId="5" borderId="29" xfId="0" applyNumberFormat="1" applyFont="1" applyFill="1" applyBorder="1" applyAlignment="1">
      <alignment horizontal="center" vertical="center"/>
    </xf>
    <xf numFmtId="49" fontId="12" fillId="5" borderId="30" xfId="0" applyNumberFormat="1" applyFont="1" applyFill="1" applyBorder="1" applyAlignment="1">
      <alignment horizontal="center" vertical="center"/>
    </xf>
    <xf numFmtId="49" fontId="12" fillId="5" borderId="31" xfId="0" applyNumberFormat="1" applyFont="1" applyFill="1" applyBorder="1" applyAlignment="1">
      <alignment horizontal="center" vertical="center"/>
    </xf>
  </cellXfs>
  <cellStyles count="26">
    <cellStyle name="S4" xfId="6" xr:uid="{00000000-0005-0000-0000-000000000000}"/>
    <cellStyle name="Гиперссылка" xfId="25" builtinId="8"/>
    <cellStyle name="Обычный" xfId="0" builtinId="0"/>
    <cellStyle name="Обычный 2" xfId="4" xr:uid="{00000000-0005-0000-0000-000002000000}"/>
    <cellStyle name="Обычный 3" xfId="7" xr:uid="{00000000-0005-0000-0000-000003000000}"/>
    <cellStyle name="Обычный 3 2" xfId="1" xr:uid="{00000000-0005-0000-0000-000004000000}"/>
    <cellStyle name="Обычный 3 2 2 2 2" xfId="8" xr:uid="{00000000-0005-0000-0000-000005000000}"/>
    <cellStyle name="Обычный 3 2 2 5" xfId="9" xr:uid="{00000000-0005-0000-0000-000006000000}"/>
    <cellStyle name="Обычный 4" xfId="10" xr:uid="{00000000-0005-0000-0000-000007000000}"/>
    <cellStyle name="Обычный 58" xfId="11" xr:uid="{00000000-0005-0000-0000-000008000000}"/>
    <cellStyle name="Обычный 59" xfId="12" xr:uid="{00000000-0005-0000-0000-000009000000}"/>
    <cellStyle name="Процентный" xfId="22" builtinId="5"/>
    <cellStyle name="Процентный 2" xfId="15" xr:uid="{00000000-0005-0000-0000-00000B000000}"/>
    <cellStyle name="Финансовый" xfId="23" builtinId="3"/>
    <cellStyle name="Финансовый 2" xfId="5" xr:uid="{00000000-0005-0000-0000-00000D000000}"/>
    <cellStyle name="Финансовый 2 10 4" xfId="3" xr:uid="{00000000-0005-0000-0000-00000E000000}"/>
    <cellStyle name="Финансовый 2 2" xfId="16" xr:uid="{00000000-0005-0000-0000-00000F000000}"/>
    <cellStyle name="Финансовый 2 2 2" xfId="20" xr:uid="{00000000-0005-0000-0000-000010000000}"/>
    <cellStyle name="Финансовый 2 3" xfId="17" xr:uid="{00000000-0005-0000-0000-000011000000}"/>
    <cellStyle name="Финансовый 2 3 2" xfId="21" xr:uid="{00000000-0005-0000-0000-000012000000}"/>
    <cellStyle name="Финансовый 2 4" xfId="18" xr:uid="{00000000-0005-0000-0000-000013000000}"/>
    <cellStyle name="Финансовый 3" xfId="2" xr:uid="{00000000-0005-0000-0000-000014000000}"/>
    <cellStyle name="Финансовый 3 2 4" xfId="24" xr:uid="{00000000-0005-0000-0000-000015000000}"/>
    <cellStyle name="Финансовый 4" xfId="13" xr:uid="{00000000-0005-0000-0000-000016000000}"/>
    <cellStyle name="Финансовый 5" xfId="14" xr:uid="{00000000-0005-0000-0000-000017000000}"/>
    <cellStyle name="Финансовый 5 2" xfId="19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temirzhanova@azhk.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F4BB-5DEA-413F-8733-EA163C8F2C04}">
  <sheetPr>
    <pageSetUpPr fitToPage="1"/>
  </sheetPr>
  <dimension ref="A1:T236"/>
  <sheetViews>
    <sheetView tabSelected="1" zoomScale="60" zoomScaleNormal="60" workbookViewId="0">
      <selection activeCell="C7" sqref="C7"/>
    </sheetView>
  </sheetViews>
  <sheetFormatPr defaultRowHeight="15.75" x14ac:dyDescent="0.25"/>
  <cols>
    <col min="1" max="1" width="9.140625" style="5"/>
    <col min="2" max="2" width="10.28515625" style="50" customWidth="1"/>
    <col min="3" max="3" width="106.5703125" style="47" customWidth="1"/>
    <col min="4" max="6" width="17.28515625" style="48" customWidth="1"/>
    <col min="7" max="8" width="17.85546875" style="5" customWidth="1"/>
    <col min="9" max="10" width="17.28515625" style="55" customWidth="1"/>
    <col min="11" max="12" width="16.5703125" style="5" customWidth="1"/>
    <col min="13" max="14" width="17.140625" style="5" customWidth="1"/>
    <col min="15" max="16" width="20" style="5" customWidth="1"/>
    <col min="17" max="17" width="23.85546875" style="5" customWidth="1"/>
    <col min="18" max="194" width="9.140625" style="1"/>
    <col min="195" max="195" width="8.42578125" style="1" customWidth="1"/>
    <col min="196" max="196" width="62.5703125" style="1" customWidth="1"/>
    <col min="197" max="197" width="21" style="1" customWidth="1"/>
    <col min="198" max="198" width="15.42578125" style="1" customWidth="1"/>
    <col min="199" max="199" width="18.28515625" style="1" customWidth="1"/>
    <col min="200" max="203" width="16.5703125" style="1" customWidth="1"/>
    <col min="204" max="204" width="15.85546875" style="1" customWidth="1"/>
    <col min="205" max="205" width="11.28515625" style="1" customWidth="1"/>
    <col min="206" max="450" width="9.140625" style="1"/>
    <col min="451" max="451" width="8.42578125" style="1" customWidth="1"/>
    <col min="452" max="452" width="62.5703125" style="1" customWidth="1"/>
    <col min="453" max="453" width="21" style="1" customWidth="1"/>
    <col min="454" max="454" width="15.42578125" style="1" customWidth="1"/>
    <col min="455" max="455" width="18.28515625" style="1" customWidth="1"/>
    <col min="456" max="459" width="16.5703125" style="1" customWidth="1"/>
    <col min="460" max="460" width="15.85546875" style="1" customWidth="1"/>
    <col min="461" max="461" width="11.28515625" style="1" customWidth="1"/>
    <col min="462" max="706" width="9.140625" style="1"/>
    <col min="707" max="707" width="8.42578125" style="1" customWidth="1"/>
    <col min="708" max="708" width="62.5703125" style="1" customWidth="1"/>
    <col min="709" max="709" width="21" style="1" customWidth="1"/>
    <col min="710" max="710" width="15.42578125" style="1" customWidth="1"/>
    <col min="711" max="711" width="18.28515625" style="1" customWidth="1"/>
    <col min="712" max="715" width="16.5703125" style="1" customWidth="1"/>
    <col min="716" max="716" width="15.85546875" style="1" customWidth="1"/>
    <col min="717" max="717" width="11.28515625" style="1" customWidth="1"/>
    <col min="718" max="962" width="9.140625" style="1"/>
    <col min="963" max="963" width="8.42578125" style="1" customWidth="1"/>
    <col min="964" max="964" width="62.5703125" style="1" customWidth="1"/>
    <col min="965" max="965" width="21" style="1" customWidth="1"/>
    <col min="966" max="966" width="15.42578125" style="1" customWidth="1"/>
    <col min="967" max="967" width="18.28515625" style="1" customWidth="1"/>
    <col min="968" max="971" width="16.5703125" style="1" customWidth="1"/>
    <col min="972" max="972" width="15.85546875" style="1" customWidth="1"/>
    <col min="973" max="973" width="11.28515625" style="1" customWidth="1"/>
    <col min="974" max="1218" width="9.140625" style="1"/>
    <col min="1219" max="1219" width="8.42578125" style="1" customWidth="1"/>
    <col min="1220" max="1220" width="62.5703125" style="1" customWidth="1"/>
    <col min="1221" max="1221" width="21" style="1" customWidth="1"/>
    <col min="1222" max="1222" width="15.42578125" style="1" customWidth="1"/>
    <col min="1223" max="1223" width="18.28515625" style="1" customWidth="1"/>
    <col min="1224" max="1227" width="16.5703125" style="1" customWidth="1"/>
    <col min="1228" max="1228" width="15.85546875" style="1" customWidth="1"/>
    <col min="1229" max="1229" width="11.28515625" style="1" customWidth="1"/>
    <col min="1230" max="1474" width="9.140625" style="1"/>
    <col min="1475" max="1475" width="8.42578125" style="1" customWidth="1"/>
    <col min="1476" max="1476" width="62.5703125" style="1" customWidth="1"/>
    <col min="1477" max="1477" width="21" style="1" customWidth="1"/>
    <col min="1478" max="1478" width="15.42578125" style="1" customWidth="1"/>
    <col min="1479" max="1479" width="18.28515625" style="1" customWidth="1"/>
    <col min="1480" max="1483" width="16.5703125" style="1" customWidth="1"/>
    <col min="1484" max="1484" width="15.85546875" style="1" customWidth="1"/>
    <col min="1485" max="1485" width="11.28515625" style="1" customWidth="1"/>
    <col min="1486" max="1730" width="9.140625" style="1"/>
    <col min="1731" max="1731" width="8.42578125" style="1" customWidth="1"/>
    <col min="1732" max="1732" width="62.5703125" style="1" customWidth="1"/>
    <col min="1733" max="1733" width="21" style="1" customWidth="1"/>
    <col min="1734" max="1734" width="15.42578125" style="1" customWidth="1"/>
    <col min="1735" max="1735" width="18.28515625" style="1" customWidth="1"/>
    <col min="1736" max="1739" width="16.5703125" style="1" customWidth="1"/>
    <col min="1740" max="1740" width="15.85546875" style="1" customWidth="1"/>
    <col min="1741" max="1741" width="11.28515625" style="1" customWidth="1"/>
    <col min="1742" max="1986" width="9.140625" style="1"/>
    <col min="1987" max="1987" width="8.42578125" style="1" customWidth="1"/>
    <col min="1988" max="1988" width="62.5703125" style="1" customWidth="1"/>
    <col min="1989" max="1989" width="21" style="1" customWidth="1"/>
    <col min="1990" max="1990" width="15.42578125" style="1" customWidth="1"/>
    <col min="1991" max="1991" width="18.28515625" style="1" customWidth="1"/>
    <col min="1992" max="1995" width="16.5703125" style="1" customWidth="1"/>
    <col min="1996" max="1996" width="15.85546875" style="1" customWidth="1"/>
    <col min="1997" max="1997" width="11.28515625" style="1" customWidth="1"/>
    <col min="1998" max="2242" width="9.140625" style="1"/>
    <col min="2243" max="2243" width="8.42578125" style="1" customWidth="1"/>
    <col min="2244" max="2244" width="62.5703125" style="1" customWidth="1"/>
    <col min="2245" max="2245" width="21" style="1" customWidth="1"/>
    <col min="2246" max="2246" width="15.42578125" style="1" customWidth="1"/>
    <col min="2247" max="2247" width="18.28515625" style="1" customWidth="1"/>
    <col min="2248" max="2251" width="16.5703125" style="1" customWidth="1"/>
    <col min="2252" max="2252" width="15.85546875" style="1" customWidth="1"/>
    <col min="2253" max="2253" width="11.28515625" style="1" customWidth="1"/>
    <col min="2254" max="2498" width="9.140625" style="1"/>
    <col min="2499" max="2499" width="8.42578125" style="1" customWidth="1"/>
    <col min="2500" max="2500" width="62.5703125" style="1" customWidth="1"/>
    <col min="2501" max="2501" width="21" style="1" customWidth="1"/>
    <col min="2502" max="2502" width="15.42578125" style="1" customWidth="1"/>
    <col min="2503" max="2503" width="18.28515625" style="1" customWidth="1"/>
    <col min="2504" max="2507" width="16.5703125" style="1" customWidth="1"/>
    <col min="2508" max="2508" width="15.85546875" style="1" customWidth="1"/>
    <col min="2509" max="2509" width="11.28515625" style="1" customWidth="1"/>
    <col min="2510" max="2754" width="9.140625" style="1"/>
    <col min="2755" max="2755" width="8.42578125" style="1" customWidth="1"/>
    <col min="2756" max="2756" width="62.5703125" style="1" customWidth="1"/>
    <col min="2757" max="2757" width="21" style="1" customWidth="1"/>
    <col min="2758" max="2758" width="15.42578125" style="1" customWidth="1"/>
    <col min="2759" max="2759" width="18.28515625" style="1" customWidth="1"/>
    <col min="2760" max="2763" width="16.5703125" style="1" customWidth="1"/>
    <col min="2764" max="2764" width="15.85546875" style="1" customWidth="1"/>
    <col min="2765" max="2765" width="11.28515625" style="1" customWidth="1"/>
    <col min="2766" max="3010" width="9.140625" style="1"/>
    <col min="3011" max="3011" width="8.42578125" style="1" customWidth="1"/>
    <col min="3012" max="3012" width="62.5703125" style="1" customWidth="1"/>
    <col min="3013" max="3013" width="21" style="1" customWidth="1"/>
    <col min="3014" max="3014" width="15.42578125" style="1" customWidth="1"/>
    <col min="3015" max="3015" width="18.28515625" style="1" customWidth="1"/>
    <col min="3016" max="3019" width="16.5703125" style="1" customWidth="1"/>
    <col min="3020" max="3020" width="15.85546875" style="1" customWidth="1"/>
    <col min="3021" max="3021" width="11.28515625" style="1" customWidth="1"/>
    <col min="3022" max="3266" width="9.140625" style="1"/>
    <col min="3267" max="3267" width="8.42578125" style="1" customWidth="1"/>
    <col min="3268" max="3268" width="62.5703125" style="1" customWidth="1"/>
    <col min="3269" max="3269" width="21" style="1" customWidth="1"/>
    <col min="3270" max="3270" width="15.42578125" style="1" customWidth="1"/>
    <col min="3271" max="3271" width="18.28515625" style="1" customWidth="1"/>
    <col min="3272" max="3275" width="16.5703125" style="1" customWidth="1"/>
    <col min="3276" max="3276" width="15.85546875" style="1" customWidth="1"/>
    <col min="3277" max="3277" width="11.28515625" style="1" customWidth="1"/>
    <col min="3278" max="3522" width="9.140625" style="1"/>
    <col min="3523" max="3523" width="8.42578125" style="1" customWidth="1"/>
    <col min="3524" max="3524" width="62.5703125" style="1" customWidth="1"/>
    <col min="3525" max="3525" width="21" style="1" customWidth="1"/>
    <col min="3526" max="3526" width="15.42578125" style="1" customWidth="1"/>
    <col min="3527" max="3527" width="18.28515625" style="1" customWidth="1"/>
    <col min="3528" max="3531" width="16.5703125" style="1" customWidth="1"/>
    <col min="3532" max="3532" width="15.85546875" style="1" customWidth="1"/>
    <col min="3533" max="3533" width="11.28515625" style="1" customWidth="1"/>
    <col min="3534" max="3778" width="9.140625" style="1"/>
    <col min="3779" max="3779" width="8.42578125" style="1" customWidth="1"/>
    <col min="3780" max="3780" width="62.5703125" style="1" customWidth="1"/>
    <col min="3781" max="3781" width="21" style="1" customWidth="1"/>
    <col min="3782" max="3782" width="15.42578125" style="1" customWidth="1"/>
    <col min="3783" max="3783" width="18.28515625" style="1" customWidth="1"/>
    <col min="3784" max="3787" width="16.5703125" style="1" customWidth="1"/>
    <col min="3788" max="3788" width="15.85546875" style="1" customWidth="1"/>
    <col min="3789" max="3789" width="11.28515625" style="1" customWidth="1"/>
    <col min="3790" max="4034" width="9.140625" style="1"/>
    <col min="4035" max="4035" width="8.42578125" style="1" customWidth="1"/>
    <col min="4036" max="4036" width="62.5703125" style="1" customWidth="1"/>
    <col min="4037" max="4037" width="21" style="1" customWidth="1"/>
    <col min="4038" max="4038" width="15.42578125" style="1" customWidth="1"/>
    <col min="4039" max="4039" width="18.28515625" style="1" customWidth="1"/>
    <col min="4040" max="4043" width="16.5703125" style="1" customWidth="1"/>
    <col min="4044" max="4044" width="15.85546875" style="1" customWidth="1"/>
    <col min="4045" max="4045" width="11.28515625" style="1" customWidth="1"/>
    <col min="4046" max="4290" width="9.140625" style="1"/>
    <col min="4291" max="4291" width="8.42578125" style="1" customWidth="1"/>
    <col min="4292" max="4292" width="62.5703125" style="1" customWidth="1"/>
    <col min="4293" max="4293" width="21" style="1" customWidth="1"/>
    <col min="4294" max="4294" width="15.42578125" style="1" customWidth="1"/>
    <col min="4295" max="4295" width="18.28515625" style="1" customWidth="1"/>
    <col min="4296" max="4299" width="16.5703125" style="1" customWidth="1"/>
    <col min="4300" max="4300" width="15.85546875" style="1" customWidth="1"/>
    <col min="4301" max="4301" width="11.28515625" style="1" customWidth="1"/>
    <col min="4302" max="4546" width="9.140625" style="1"/>
    <col min="4547" max="4547" width="8.42578125" style="1" customWidth="1"/>
    <col min="4548" max="4548" width="62.5703125" style="1" customWidth="1"/>
    <col min="4549" max="4549" width="21" style="1" customWidth="1"/>
    <col min="4550" max="4550" width="15.42578125" style="1" customWidth="1"/>
    <col min="4551" max="4551" width="18.28515625" style="1" customWidth="1"/>
    <col min="4552" max="4555" width="16.5703125" style="1" customWidth="1"/>
    <col min="4556" max="4556" width="15.85546875" style="1" customWidth="1"/>
    <col min="4557" max="4557" width="11.28515625" style="1" customWidth="1"/>
    <col min="4558" max="4802" width="9.140625" style="1"/>
    <col min="4803" max="4803" width="8.42578125" style="1" customWidth="1"/>
    <col min="4804" max="4804" width="62.5703125" style="1" customWidth="1"/>
    <col min="4805" max="4805" width="21" style="1" customWidth="1"/>
    <col min="4806" max="4806" width="15.42578125" style="1" customWidth="1"/>
    <col min="4807" max="4807" width="18.28515625" style="1" customWidth="1"/>
    <col min="4808" max="4811" width="16.5703125" style="1" customWidth="1"/>
    <col min="4812" max="4812" width="15.85546875" style="1" customWidth="1"/>
    <col min="4813" max="4813" width="11.28515625" style="1" customWidth="1"/>
    <col min="4814" max="5058" width="9.140625" style="1"/>
    <col min="5059" max="5059" width="8.42578125" style="1" customWidth="1"/>
    <col min="5060" max="5060" width="62.5703125" style="1" customWidth="1"/>
    <col min="5061" max="5061" width="21" style="1" customWidth="1"/>
    <col min="5062" max="5062" width="15.42578125" style="1" customWidth="1"/>
    <col min="5063" max="5063" width="18.28515625" style="1" customWidth="1"/>
    <col min="5064" max="5067" width="16.5703125" style="1" customWidth="1"/>
    <col min="5068" max="5068" width="15.85546875" style="1" customWidth="1"/>
    <col min="5069" max="5069" width="11.28515625" style="1" customWidth="1"/>
    <col min="5070" max="5314" width="9.140625" style="1"/>
    <col min="5315" max="5315" width="8.42578125" style="1" customWidth="1"/>
    <col min="5316" max="5316" width="62.5703125" style="1" customWidth="1"/>
    <col min="5317" max="5317" width="21" style="1" customWidth="1"/>
    <col min="5318" max="5318" width="15.42578125" style="1" customWidth="1"/>
    <col min="5319" max="5319" width="18.28515625" style="1" customWidth="1"/>
    <col min="5320" max="5323" width="16.5703125" style="1" customWidth="1"/>
    <col min="5324" max="5324" width="15.85546875" style="1" customWidth="1"/>
    <col min="5325" max="5325" width="11.28515625" style="1" customWidth="1"/>
    <col min="5326" max="5570" width="9.140625" style="1"/>
    <col min="5571" max="5571" width="8.42578125" style="1" customWidth="1"/>
    <col min="5572" max="5572" width="62.5703125" style="1" customWidth="1"/>
    <col min="5573" max="5573" width="21" style="1" customWidth="1"/>
    <col min="5574" max="5574" width="15.42578125" style="1" customWidth="1"/>
    <col min="5575" max="5575" width="18.28515625" style="1" customWidth="1"/>
    <col min="5576" max="5579" width="16.5703125" style="1" customWidth="1"/>
    <col min="5580" max="5580" width="15.85546875" style="1" customWidth="1"/>
    <col min="5581" max="5581" width="11.28515625" style="1" customWidth="1"/>
    <col min="5582" max="5826" width="9.140625" style="1"/>
    <col min="5827" max="5827" width="8.42578125" style="1" customWidth="1"/>
    <col min="5828" max="5828" width="62.5703125" style="1" customWidth="1"/>
    <col min="5829" max="5829" width="21" style="1" customWidth="1"/>
    <col min="5830" max="5830" width="15.42578125" style="1" customWidth="1"/>
    <col min="5831" max="5831" width="18.28515625" style="1" customWidth="1"/>
    <col min="5832" max="5835" width="16.5703125" style="1" customWidth="1"/>
    <col min="5836" max="5836" width="15.85546875" style="1" customWidth="1"/>
    <col min="5837" max="5837" width="11.28515625" style="1" customWidth="1"/>
    <col min="5838" max="6082" width="9.140625" style="1"/>
    <col min="6083" max="6083" width="8.42578125" style="1" customWidth="1"/>
    <col min="6084" max="6084" width="62.5703125" style="1" customWidth="1"/>
    <col min="6085" max="6085" width="21" style="1" customWidth="1"/>
    <col min="6086" max="6086" width="15.42578125" style="1" customWidth="1"/>
    <col min="6087" max="6087" width="18.28515625" style="1" customWidth="1"/>
    <col min="6088" max="6091" width="16.5703125" style="1" customWidth="1"/>
    <col min="6092" max="6092" width="15.85546875" style="1" customWidth="1"/>
    <col min="6093" max="6093" width="11.28515625" style="1" customWidth="1"/>
    <col min="6094" max="6338" width="9.140625" style="1"/>
    <col min="6339" max="6339" width="8.42578125" style="1" customWidth="1"/>
    <col min="6340" max="6340" width="62.5703125" style="1" customWidth="1"/>
    <col min="6341" max="6341" width="21" style="1" customWidth="1"/>
    <col min="6342" max="6342" width="15.42578125" style="1" customWidth="1"/>
    <col min="6343" max="6343" width="18.28515625" style="1" customWidth="1"/>
    <col min="6344" max="6347" width="16.5703125" style="1" customWidth="1"/>
    <col min="6348" max="6348" width="15.85546875" style="1" customWidth="1"/>
    <col min="6349" max="6349" width="11.28515625" style="1" customWidth="1"/>
    <col min="6350" max="6594" width="9.140625" style="1"/>
    <col min="6595" max="6595" width="8.42578125" style="1" customWidth="1"/>
    <col min="6596" max="6596" width="62.5703125" style="1" customWidth="1"/>
    <col min="6597" max="6597" width="21" style="1" customWidth="1"/>
    <col min="6598" max="6598" width="15.42578125" style="1" customWidth="1"/>
    <col min="6599" max="6599" width="18.28515625" style="1" customWidth="1"/>
    <col min="6600" max="6603" width="16.5703125" style="1" customWidth="1"/>
    <col min="6604" max="6604" width="15.85546875" style="1" customWidth="1"/>
    <col min="6605" max="6605" width="11.28515625" style="1" customWidth="1"/>
    <col min="6606" max="6850" width="9.140625" style="1"/>
    <col min="6851" max="6851" width="8.42578125" style="1" customWidth="1"/>
    <col min="6852" max="6852" width="62.5703125" style="1" customWidth="1"/>
    <col min="6853" max="6853" width="21" style="1" customWidth="1"/>
    <col min="6854" max="6854" width="15.42578125" style="1" customWidth="1"/>
    <col min="6855" max="6855" width="18.28515625" style="1" customWidth="1"/>
    <col min="6856" max="6859" width="16.5703125" style="1" customWidth="1"/>
    <col min="6860" max="6860" width="15.85546875" style="1" customWidth="1"/>
    <col min="6861" max="6861" width="11.28515625" style="1" customWidth="1"/>
    <col min="6862" max="7106" width="9.140625" style="1"/>
    <col min="7107" max="7107" width="8.42578125" style="1" customWidth="1"/>
    <col min="7108" max="7108" width="62.5703125" style="1" customWidth="1"/>
    <col min="7109" max="7109" width="21" style="1" customWidth="1"/>
    <col min="7110" max="7110" width="15.42578125" style="1" customWidth="1"/>
    <col min="7111" max="7111" width="18.28515625" style="1" customWidth="1"/>
    <col min="7112" max="7115" width="16.5703125" style="1" customWidth="1"/>
    <col min="7116" max="7116" width="15.85546875" style="1" customWidth="1"/>
    <col min="7117" max="7117" width="11.28515625" style="1" customWidth="1"/>
    <col min="7118" max="7362" width="9.140625" style="1"/>
    <col min="7363" max="7363" width="8.42578125" style="1" customWidth="1"/>
    <col min="7364" max="7364" width="62.5703125" style="1" customWidth="1"/>
    <col min="7365" max="7365" width="21" style="1" customWidth="1"/>
    <col min="7366" max="7366" width="15.42578125" style="1" customWidth="1"/>
    <col min="7367" max="7367" width="18.28515625" style="1" customWidth="1"/>
    <col min="7368" max="7371" width="16.5703125" style="1" customWidth="1"/>
    <col min="7372" max="7372" width="15.85546875" style="1" customWidth="1"/>
    <col min="7373" max="7373" width="11.28515625" style="1" customWidth="1"/>
    <col min="7374" max="7618" width="9.140625" style="1"/>
    <col min="7619" max="7619" width="8.42578125" style="1" customWidth="1"/>
    <col min="7620" max="7620" width="62.5703125" style="1" customWidth="1"/>
    <col min="7621" max="7621" width="21" style="1" customWidth="1"/>
    <col min="7622" max="7622" width="15.42578125" style="1" customWidth="1"/>
    <col min="7623" max="7623" width="18.28515625" style="1" customWidth="1"/>
    <col min="7624" max="7627" width="16.5703125" style="1" customWidth="1"/>
    <col min="7628" max="7628" width="15.85546875" style="1" customWidth="1"/>
    <col min="7629" max="7629" width="11.28515625" style="1" customWidth="1"/>
    <col min="7630" max="7874" width="9.140625" style="1"/>
    <col min="7875" max="7875" width="8.42578125" style="1" customWidth="1"/>
    <col min="7876" max="7876" width="62.5703125" style="1" customWidth="1"/>
    <col min="7877" max="7877" width="21" style="1" customWidth="1"/>
    <col min="7878" max="7878" width="15.42578125" style="1" customWidth="1"/>
    <col min="7879" max="7879" width="18.28515625" style="1" customWidth="1"/>
    <col min="7880" max="7883" width="16.5703125" style="1" customWidth="1"/>
    <col min="7884" max="7884" width="15.85546875" style="1" customWidth="1"/>
    <col min="7885" max="7885" width="11.28515625" style="1" customWidth="1"/>
    <col min="7886" max="8130" width="9.140625" style="1"/>
    <col min="8131" max="8131" width="8.42578125" style="1" customWidth="1"/>
    <col min="8132" max="8132" width="62.5703125" style="1" customWidth="1"/>
    <col min="8133" max="8133" width="21" style="1" customWidth="1"/>
    <col min="8134" max="8134" width="15.42578125" style="1" customWidth="1"/>
    <col min="8135" max="8135" width="18.28515625" style="1" customWidth="1"/>
    <col min="8136" max="8139" width="16.5703125" style="1" customWidth="1"/>
    <col min="8140" max="8140" width="15.85546875" style="1" customWidth="1"/>
    <col min="8141" max="8141" width="11.28515625" style="1" customWidth="1"/>
    <col min="8142" max="8386" width="9.140625" style="1"/>
    <col min="8387" max="8387" width="8.42578125" style="1" customWidth="1"/>
    <col min="8388" max="8388" width="62.5703125" style="1" customWidth="1"/>
    <col min="8389" max="8389" width="21" style="1" customWidth="1"/>
    <col min="8390" max="8390" width="15.42578125" style="1" customWidth="1"/>
    <col min="8391" max="8391" width="18.28515625" style="1" customWidth="1"/>
    <col min="8392" max="8395" width="16.5703125" style="1" customWidth="1"/>
    <col min="8396" max="8396" width="15.85546875" style="1" customWidth="1"/>
    <col min="8397" max="8397" width="11.28515625" style="1" customWidth="1"/>
    <col min="8398" max="8642" width="9.140625" style="1"/>
    <col min="8643" max="8643" width="8.42578125" style="1" customWidth="1"/>
    <col min="8644" max="8644" width="62.5703125" style="1" customWidth="1"/>
    <col min="8645" max="8645" width="21" style="1" customWidth="1"/>
    <col min="8646" max="8646" width="15.42578125" style="1" customWidth="1"/>
    <col min="8647" max="8647" width="18.28515625" style="1" customWidth="1"/>
    <col min="8648" max="8651" width="16.5703125" style="1" customWidth="1"/>
    <col min="8652" max="8652" width="15.85546875" style="1" customWidth="1"/>
    <col min="8653" max="8653" width="11.28515625" style="1" customWidth="1"/>
    <col min="8654" max="8898" width="9.140625" style="1"/>
    <col min="8899" max="8899" width="8.42578125" style="1" customWidth="1"/>
    <col min="8900" max="8900" width="62.5703125" style="1" customWidth="1"/>
    <col min="8901" max="8901" width="21" style="1" customWidth="1"/>
    <col min="8902" max="8902" width="15.42578125" style="1" customWidth="1"/>
    <col min="8903" max="8903" width="18.28515625" style="1" customWidth="1"/>
    <col min="8904" max="8907" width="16.5703125" style="1" customWidth="1"/>
    <col min="8908" max="8908" width="15.85546875" style="1" customWidth="1"/>
    <col min="8909" max="8909" width="11.28515625" style="1" customWidth="1"/>
    <col min="8910" max="9154" width="9.140625" style="1"/>
    <col min="9155" max="9155" width="8.42578125" style="1" customWidth="1"/>
    <col min="9156" max="9156" width="62.5703125" style="1" customWidth="1"/>
    <col min="9157" max="9157" width="21" style="1" customWidth="1"/>
    <col min="9158" max="9158" width="15.42578125" style="1" customWidth="1"/>
    <col min="9159" max="9159" width="18.28515625" style="1" customWidth="1"/>
    <col min="9160" max="9163" width="16.5703125" style="1" customWidth="1"/>
    <col min="9164" max="9164" width="15.85546875" style="1" customWidth="1"/>
    <col min="9165" max="9165" width="11.28515625" style="1" customWidth="1"/>
    <col min="9166" max="9410" width="9.140625" style="1"/>
    <col min="9411" max="9411" width="8.42578125" style="1" customWidth="1"/>
    <col min="9412" max="9412" width="62.5703125" style="1" customWidth="1"/>
    <col min="9413" max="9413" width="21" style="1" customWidth="1"/>
    <col min="9414" max="9414" width="15.42578125" style="1" customWidth="1"/>
    <col min="9415" max="9415" width="18.28515625" style="1" customWidth="1"/>
    <col min="9416" max="9419" width="16.5703125" style="1" customWidth="1"/>
    <col min="9420" max="9420" width="15.85546875" style="1" customWidth="1"/>
    <col min="9421" max="9421" width="11.28515625" style="1" customWidth="1"/>
    <col min="9422" max="9666" width="9.140625" style="1"/>
    <col min="9667" max="9667" width="8.42578125" style="1" customWidth="1"/>
    <col min="9668" max="9668" width="62.5703125" style="1" customWidth="1"/>
    <col min="9669" max="9669" width="21" style="1" customWidth="1"/>
    <col min="9670" max="9670" width="15.42578125" style="1" customWidth="1"/>
    <col min="9671" max="9671" width="18.28515625" style="1" customWidth="1"/>
    <col min="9672" max="9675" width="16.5703125" style="1" customWidth="1"/>
    <col min="9676" max="9676" width="15.85546875" style="1" customWidth="1"/>
    <col min="9677" max="9677" width="11.28515625" style="1" customWidth="1"/>
    <col min="9678" max="9922" width="9.140625" style="1"/>
    <col min="9923" max="9923" width="8.42578125" style="1" customWidth="1"/>
    <col min="9924" max="9924" width="62.5703125" style="1" customWidth="1"/>
    <col min="9925" max="9925" width="21" style="1" customWidth="1"/>
    <col min="9926" max="9926" width="15.42578125" style="1" customWidth="1"/>
    <col min="9927" max="9927" width="18.28515625" style="1" customWidth="1"/>
    <col min="9928" max="9931" width="16.5703125" style="1" customWidth="1"/>
    <col min="9932" max="9932" width="15.85546875" style="1" customWidth="1"/>
    <col min="9933" max="9933" width="11.28515625" style="1" customWidth="1"/>
    <col min="9934" max="10178" width="9.140625" style="1"/>
    <col min="10179" max="10179" width="8.42578125" style="1" customWidth="1"/>
    <col min="10180" max="10180" width="62.5703125" style="1" customWidth="1"/>
    <col min="10181" max="10181" width="21" style="1" customWidth="1"/>
    <col min="10182" max="10182" width="15.42578125" style="1" customWidth="1"/>
    <col min="10183" max="10183" width="18.28515625" style="1" customWidth="1"/>
    <col min="10184" max="10187" width="16.5703125" style="1" customWidth="1"/>
    <col min="10188" max="10188" width="15.85546875" style="1" customWidth="1"/>
    <col min="10189" max="10189" width="11.28515625" style="1" customWidth="1"/>
    <col min="10190" max="10434" width="9.140625" style="1"/>
    <col min="10435" max="10435" width="8.42578125" style="1" customWidth="1"/>
    <col min="10436" max="10436" width="62.5703125" style="1" customWidth="1"/>
    <col min="10437" max="10437" width="21" style="1" customWidth="1"/>
    <col min="10438" max="10438" width="15.42578125" style="1" customWidth="1"/>
    <col min="10439" max="10439" width="18.28515625" style="1" customWidth="1"/>
    <col min="10440" max="10443" width="16.5703125" style="1" customWidth="1"/>
    <col min="10444" max="10444" width="15.85546875" style="1" customWidth="1"/>
    <col min="10445" max="10445" width="11.28515625" style="1" customWidth="1"/>
    <col min="10446" max="10690" width="9.140625" style="1"/>
    <col min="10691" max="10691" width="8.42578125" style="1" customWidth="1"/>
    <col min="10692" max="10692" width="62.5703125" style="1" customWidth="1"/>
    <col min="10693" max="10693" width="21" style="1" customWidth="1"/>
    <col min="10694" max="10694" width="15.42578125" style="1" customWidth="1"/>
    <col min="10695" max="10695" width="18.28515625" style="1" customWidth="1"/>
    <col min="10696" max="10699" width="16.5703125" style="1" customWidth="1"/>
    <col min="10700" max="10700" width="15.85546875" style="1" customWidth="1"/>
    <col min="10701" max="10701" width="11.28515625" style="1" customWidth="1"/>
    <col min="10702" max="10946" width="9.140625" style="1"/>
    <col min="10947" max="10947" width="8.42578125" style="1" customWidth="1"/>
    <col min="10948" max="10948" width="62.5703125" style="1" customWidth="1"/>
    <col min="10949" max="10949" width="21" style="1" customWidth="1"/>
    <col min="10950" max="10950" width="15.42578125" style="1" customWidth="1"/>
    <col min="10951" max="10951" width="18.28515625" style="1" customWidth="1"/>
    <col min="10952" max="10955" width="16.5703125" style="1" customWidth="1"/>
    <col min="10956" max="10956" width="15.85546875" style="1" customWidth="1"/>
    <col min="10957" max="10957" width="11.28515625" style="1" customWidth="1"/>
    <col min="10958" max="11202" width="9.140625" style="1"/>
    <col min="11203" max="11203" width="8.42578125" style="1" customWidth="1"/>
    <col min="11204" max="11204" width="62.5703125" style="1" customWidth="1"/>
    <col min="11205" max="11205" width="21" style="1" customWidth="1"/>
    <col min="11206" max="11206" width="15.42578125" style="1" customWidth="1"/>
    <col min="11207" max="11207" width="18.28515625" style="1" customWidth="1"/>
    <col min="11208" max="11211" width="16.5703125" style="1" customWidth="1"/>
    <col min="11212" max="11212" width="15.85546875" style="1" customWidth="1"/>
    <col min="11213" max="11213" width="11.28515625" style="1" customWidth="1"/>
    <col min="11214" max="11458" width="9.140625" style="1"/>
    <col min="11459" max="11459" width="8.42578125" style="1" customWidth="1"/>
    <col min="11460" max="11460" width="62.5703125" style="1" customWidth="1"/>
    <col min="11461" max="11461" width="21" style="1" customWidth="1"/>
    <col min="11462" max="11462" width="15.42578125" style="1" customWidth="1"/>
    <col min="11463" max="11463" width="18.28515625" style="1" customWidth="1"/>
    <col min="11464" max="11467" width="16.5703125" style="1" customWidth="1"/>
    <col min="11468" max="11468" width="15.85546875" style="1" customWidth="1"/>
    <col min="11469" max="11469" width="11.28515625" style="1" customWidth="1"/>
    <col min="11470" max="11714" width="9.140625" style="1"/>
    <col min="11715" max="11715" width="8.42578125" style="1" customWidth="1"/>
    <col min="11716" max="11716" width="62.5703125" style="1" customWidth="1"/>
    <col min="11717" max="11717" width="21" style="1" customWidth="1"/>
    <col min="11718" max="11718" width="15.42578125" style="1" customWidth="1"/>
    <col min="11719" max="11719" width="18.28515625" style="1" customWidth="1"/>
    <col min="11720" max="11723" width="16.5703125" style="1" customWidth="1"/>
    <col min="11724" max="11724" width="15.85546875" style="1" customWidth="1"/>
    <col min="11725" max="11725" width="11.28515625" style="1" customWidth="1"/>
    <col min="11726" max="11970" width="9.140625" style="1"/>
    <col min="11971" max="11971" width="8.42578125" style="1" customWidth="1"/>
    <col min="11972" max="11972" width="62.5703125" style="1" customWidth="1"/>
    <col min="11973" max="11973" width="21" style="1" customWidth="1"/>
    <col min="11974" max="11974" width="15.42578125" style="1" customWidth="1"/>
    <col min="11975" max="11975" width="18.28515625" style="1" customWidth="1"/>
    <col min="11976" max="11979" width="16.5703125" style="1" customWidth="1"/>
    <col min="11980" max="11980" width="15.85546875" style="1" customWidth="1"/>
    <col min="11981" max="11981" width="11.28515625" style="1" customWidth="1"/>
    <col min="11982" max="12226" width="9.140625" style="1"/>
    <col min="12227" max="12227" width="8.42578125" style="1" customWidth="1"/>
    <col min="12228" max="12228" width="62.5703125" style="1" customWidth="1"/>
    <col min="12229" max="12229" width="21" style="1" customWidth="1"/>
    <col min="12230" max="12230" width="15.42578125" style="1" customWidth="1"/>
    <col min="12231" max="12231" width="18.28515625" style="1" customWidth="1"/>
    <col min="12232" max="12235" width="16.5703125" style="1" customWidth="1"/>
    <col min="12236" max="12236" width="15.85546875" style="1" customWidth="1"/>
    <col min="12237" max="12237" width="11.28515625" style="1" customWidth="1"/>
    <col min="12238" max="12482" width="9.140625" style="1"/>
    <col min="12483" max="12483" width="8.42578125" style="1" customWidth="1"/>
    <col min="12484" max="12484" width="62.5703125" style="1" customWidth="1"/>
    <col min="12485" max="12485" width="21" style="1" customWidth="1"/>
    <col min="12486" max="12486" width="15.42578125" style="1" customWidth="1"/>
    <col min="12487" max="12487" width="18.28515625" style="1" customWidth="1"/>
    <col min="12488" max="12491" width="16.5703125" style="1" customWidth="1"/>
    <col min="12492" max="12492" width="15.85546875" style="1" customWidth="1"/>
    <col min="12493" max="12493" width="11.28515625" style="1" customWidth="1"/>
    <col min="12494" max="12738" width="9.140625" style="1"/>
    <col min="12739" max="12739" width="8.42578125" style="1" customWidth="1"/>
    <col min="12740" max="12740" width="62.5703125" style="1" customWidth="1"/>
    <col min="12741" max="12741" width="21" style="1" customWidth="1"/>
    <col min="12742" max="12742" width="15.42578125" style="1" customWidth="1"/>
    <col min="12743" max="12743" width="18.28515625" style="1" customWidth="1"/>
    <col min="12744" max="12747" width="16.5703125" style="1" customWidth="1"/>
    <col min="12748" max="12748" width="15.85546875" style="1" customWidth="1"/>
    <col min="12749" max="12749" width="11.28515625" style="1" customWidth="1"/>
    <col min="12750" max="12994" width="9.140625" style="1"/>
    <col min="12995" max="12995" width="8.42578125" style="1" customWidth="1"/>
    <col min="12996" max="12996" width="62.5703125" style="1" customWidth="1"/>
    <col min="12997" max="12997" width="21" style="1" customWidth="1"/>
    <col min="12998" max="12998" width="15.42578125" style="1" customWidth="1"/>
    <col min="12999" max="12999" width="18.28515625" style="1" customWidth="1"/>
    <col min="13000" max="13003" width="16.5703125" style="1" customWidth="1"/>
    <col min="13004" max="13004" width="15.85546875" style="1" customWidth="1"/>
    <col min="13005" max="13005" width="11.28515625" style="1" customWidth="1"/>
    <col min="13006" max="13250" width="9.140625" style="1"/>
    <col min="13251" max="13251" width="8.42578125" style="1" customWidth="1"/>
    <col min="13252" max="13252" width="62.5703125" style="1" customWidth="1"/>
    <col min="13253" max="13253" width="21" style="1" customWidth="1"/>
    <col min="13254" max="13254" width="15.42578125" style="1" customWidth="1"/>
    <col min="13255" max="13255" width="18.28515625" style="1" customWidth="1"/>
    <col min="13256" max="13259" width="16.5703125" style="1" customWidth="1"/>
    <col min="13260" max="13260" width="15.85546875" style="1" customWidth="1"/>
    <col min="13261" max="13261" width="11.28515625" style="1" customWidth="1"/>
    <col min="13262" max="13506" width="9.140625" style="1"/>
    <col min="13507" max="13507" width="8.42578125" style="1" customWidth="1"/>
    <col min="13508" max="13508" width="62.5703125" style="1" customWidth="1"/>
    <col min="13509" max="13509" width="21" style="1" customWidth="1"/>
    <col min="13510" max="13510" width="15.42578125" style="1" customWidth="1"/>
    <col min="13511" max="13511" width="18.28515625" style="1" customWidth="1"/>
    <col min="13512" max="13515" width="16.5703125" style="1" customWidth="1"/>
    <col min="13516" max="13516" width="15.85546875" style="1" customWidth="1"/>
    <col min="13517" max="13517" width="11.28515625" style="1" customWidth="1"/>
    <col min="13518" max="13762" width="9.140625" style="1"/>
    <col min="13763" max="13763" width="8.42578125" style="1" customWidth="1"/>
    <col min="13764" max="13764" width="62.5703125" style="1" customWidth="1"/>
    <col min="13765" max="13765" width="21" style="1" customWidth="1"/>
    <col min="13766" max="13766" width="15.42578125" style="1" customWidth="1"/>
    <col min="13767" max="13767" width="18.28515625" style="1" customWidth="1"/>
    <col min="13768" max="13771" width="16.5703125" style="1" customWidth="1"/>
    <col min="13772" max="13772" width="15.85546875" style="1" customWidth="1"/>
    <col min="13773" max="13773" width="11.28515625" style="1" customWidth="1"/>
    <col min="13774" max="14018" width="9.140625" style="1"/>
    <col min="14019" max="14019" width="8.42578125" style="1" customWidth="1"/>
    <col min="14020" max="14020" width="62.5703125" style="1" customWidth="1"/>
    <col min="14021" max="14021" width="21" style="1" customWidth="1"/>
    <col min="14022" max="14022" width="15.42578125" style="1" customWidth="1"/>
    <col min="14023" max="14023" width="18.28515625" style="1" customWidth="1"/>
    <col min="14024" max="14027" width="16.5703125" style="1" customWidth="1"/>
    <col min="14028" max="14028" width="15.85546875" style="1" customWidth="1"/>
    <col min="14029" max="14029" width="11.28515625" style="1" customWidth="1"/>
    <col min="14030" max="14274" width="9.140625" style="1"/>
    <col min="14275" max="14275" width="8.42578125" style="1" customWidth="1"/>
    <col min="14276" max="14276" width="62.5703125" style="1" customWidth="1"/>
    <col min="14277" max="14277" width="21" style="1" customWidth="1"/>
    <col min="14278" max="14278" width="15.42578125" style="1" customWidth="1"/>
    <col min="14279" max="14279" width="18.28515625" style="1" customWidth="1"/>
    <col min="14280" max="14283" width="16.5703125" style="1" customWidth="1"/>
    <col min="14284" max="14284" width="15.85546875" style="1" customWidth="1"/>
    <col min="14285" max="14285" width="11.28515625" style="1" customWidth="1"/>
    <col min="14286" max="14530" width="9.140625" style="1"/>
    <col min="14531" max="14531" width="8.42578125" style="1" customWidth="1"/>
    <col min="14532" max="14532" width="62.5703125" style="1" customWidth="1"/>
    <col min="14533" max="14533" width="21" style="1" customWidth="1"/>
    <col min="14534" max="14534" width="15.42578125" style="1" customWidth="1"/>
    <col min="14535" max="14535" width="18.28515625" style="1" customWidth="1"/>
    <col min="14536" max="14539" width="16.5703125" style="1" customWidth="1"/>
    <col min="14540" max="14540" width="15.85546875" style="1" customWidth="1"/>
    <col min="14541" max="14541" width="11.28515625" style="1" customWidth="1"/>
    <col min="14542" max="14786" width="9.140625" style="1"/>
    <col min="14787" max="14787" width="8.42578125" style="1" customWidth="1"/>
    <col min="14788" max="14788" width="62.5703125" style="1" customWidth="1"/>
    <col min="14789" max="14789" width="21" style="1" customWidth="1"/>
    <col min="14790" max="14790" width="15.42578125" style="1" customWidth="1"/>
    <col min="14791" max="14791" width="18.28515625" style="1" customWidth="1"/>
    <col min="14792" max="14795" width="16.5703125" style="1" customWidth="1"/>
    <col min="14796" max="14796" width="15.85546875" style="1" customWidth="1"/>
    <col min="14797" max="14797" width="11.28515625" style="1" customWidth="1"/>
    <col min="14798" max="15042" width="9.140625" style="1"/>
    <col min="15043" max="15043" width="8.42578125" style="1" customWidth="1"/>
    <col min="15044" max="15044" width="62.5703125" style="1" customWidth="1"/>
    <col min="15045" max="15045" width="21" style="1" customWidth="1"/>
    <col min="15046" max="15046" width="15.42578125" style="1" customWidth="1"/>
    <col min="15047" max="15047" width="18.28515625" style="1" customWidth="1"/>
    <col min="15048" max="15051" width="16.5703125" style="1" customWidth="1"/>
    <col min="15052" max="15052" width="15.85546875" style="1" customWidth="1"/>
    <col min="15053" max="15053" width="11.28515625" style="1" customWidth="1"/>
    <col min="15054" max="15298" width="9.140625" style="1"/>
    <col min="15299" max="15299" width="8.42578125" style="1" customWidth="1"/>
    <col min="15300" max="15300" width="62.5703125" style="1" customWidth="1"/>
    <col min="15301" max="15301" width="21" style="1" customWidth="1"/>
    <col min="15302" max="15302" width="15.42578125" style="1" customWidth="1"/>
    <col min="15303" max="15303" width="18.28515625" style="1" customWidth="1"/>
    <col min="15304" max="15307" width="16.5703125" style="1" customWidth="1"/>
    <col min="15308" max="15308" width="15.85546875" style="1" customWidth="1"/>
    <col min="15309" max="15309" width="11.28515625" style="1" customWidth="1"/>
    <col min="15310" max="15554" width="9.140625" style="1"/>
    <col min="15555" max="15555" width="8.42578125" style="1" customWidth="1"/>
    <col min="15556" max="15556" width="62.5703125" style="1" customWidth="1"/>
    <col min="15557" max="15557" width="21" style="1" customWidth="1"/>
    <col min="15558" max="15558" width="15.42578125" style="1" customWidth="1"/>
    <col min="15559" max="15559" width="18.28515625" style="1" customWidth="1"/>
    <col min="15560" max="15563" width="16.5703125" style="1" customWidth="1"/>
    <col min="15564" max="15564" width="15.85546875" style="1" customWidth="1"/>
    <col min="15565" max="15565" width="11.28515625" style="1" customWidth="1"/>
    <col min="15566" max="15810" width="9.140625" style="1"/>
    <col min="15811" max="15811" width="8.42578125" style="1" customWidth="1"/>
    <col min="15812" max="15812" width="62.5703125" style="1" customWidth="1"/>
    <col min="15813" max="15813" width="21" style="1" customWidth="1"/>
    <col min="15814" max="15814" width="15.42578125" style="1" customWidth="1"/>
    <col min="15815" max="15815" width="18.28515625" style="1" customWidth="1"/>
    <col min="15816" max="15819" width="16.5703125" style="1" customWidth="1"/>
    <col min="15820" max="15820" width="15.85546875" style="1" customWidth="1"/>
    <col min="15821" max="15821" width="11.28515625" style="1" customWidth="1"/>
    <col min="15822" max="16066" width="9.140625" style="1"/>
    <col min="16067" max="16067" width="8.42578125" style="1" customWidth="1"/>
    <col min="16068" max="16068" width="62.5703125" style="1" customWidth="1"/>
    <col min="16069" max="16069" width="21" style="1" customWidth="1"/>
    <col min="16070" max="16070" width="15.42578125" style="1" customWidth="1"/>
    <col min="16071" max="16071" width="18.28515625" style="1" customWidth="1"/>
    <col min="16072" max="16075" width="16.5703125" style="1" customWidth="1"/>
    <col min="16076" max="16076" width="15.85546875" style="1" customWidth="1"/>
    <col min="16077" max="16077" width="11.28515625" style="1" customWidth="1"/>
    <col min="16078" max="16384" width="9.140625" style="1"/>
  </cols>
  <sheetData>
    <row r="1" spans="2:20" s="5" customFormat="1" ht="20.25" x14ac:dyDescent="0.25">
      <c r="B1" s="50"/>
      <c r="C1" s="47"/>
      <c r="D1" s="48"/>
      <c r="E1" s="48"/>
      <c r="F1" s="48"/>
      <c r="G1" s="47"/>
      <c r="H1" s="88"/>
      <c r="I1" s="47"/>
      <c r="J1" s="47"/>
      <c r="K1" s="47"/>
      <c r="L1" s="47"/>
      <c r="M1" s="47"/>
      <c r="N1" s="47"/>
      <c r="O1" s="47"/>
      <c r="P1" s="47"/>
      <c r="Q1" s="47"/>
    </row>
    <row r="2" spans="2:20" s="5" customFormat="1" ht="20.25" x14ac:dyDescent="0.25">
      <c r="B2" s="50"/>
      <c r="C2" s="47"/>
      <c r="D2" s="48"/>
      <c r="E2" s="48"/>
      <c r="F2" s="48"/>
      <c r="G2" s="47"/>
      <c r="H2" s="2" t="s">
        <v>127</v>
      </c>
      <c r="I2" s="47"/>
      <c r="J2" s="47"/>
      <c r="K2" s="47"/>
      <c r="L2" s="47"/>
      <c r="M2" s="47"/>
      <c r="N2" s="47"/>
      <c r="O2" s="47"/>
      <c r="P2" s="47"/>
      <c r="Q2" s="47"/>
    </row>
    <row r="3" spans="2:20" s="5" customFormat="1" ht="26.25" x14ac:dyDescent="0.25">
      <c r="B3" s="50"/>
      <c r="C3" s="89"/>
      <c r="D3" s="48"/>
      <c r="E3" s="48"/>
      <c r="F3" s="48"/>
      <c r="G3" s="47"/>
      <c r="H3" s="2" t="s">
        <v>190</v>
      </c>
      <c r="I3" s="47"/>
      <c r="J3" s="47"/>
      <c r="K3" s="47"/>
      <c r="L3" s="47"/>
      <c r="M3" s="47"/>
      <c r="N3" s="47" t="s">
        <v>171</v>
      </c>
      <c r="O3" s="90"/>
      <c r="P3" s="47"/>
      <c r="Q3" s="47"/>
    </row>
    <row r="4" spans="2:20" s="5" customFormat="1" ht="26.25" x14ac:dyDescent="0.25">
      <c r="B4" s="50"/>
      <c r="C4" s="89"/>
      <c r="D4" s="48"/>
      <c r="E4" s="50"/>
      <c r="F4" s="50"/>
      <c r="H4" s="3" t="s">
        <v>10</v>
      </c>
      <c r="I4" s="55"/>
      <c r="J4" s="55"/>
      <c r="Q4" s="91"/>
    </row>
    <row r="5" spans="2:20" s="5" customFormat="1" ht="20.25" x14ac:dyDescent="0.3">
      <c r="B5" s="50"/>
      <c r="C5" s="53"/>
      <c r="D5" s="48"/>
      <c r="E5" s="54"/>
      <c r="F5" s="54"/>
      <c r="H5" s="4" t="s">
        <v>11</v>
      </c>
      <c r="I5" s="55"/>
      <c r="J5" s="55"/>
      <c r="R5" s="65"/>
      <c r="S5" s="65"/>
      <c r="T5" s="65"/>
    </row>
    <row r="6" spans="2:20" s="5" customFormat="1" ht="20.25" x14ac:dyDescent="0.25">
      <c r="B6" s="50"/>
      <c r="C6" s="56"/>
      <c r="D6" s="48"/>
      <c r="E6" s="48"/>
      <c r="F6" s="48"/>
      <c r="H6" s="3" t="s">
        <v>12</v>
      </c>
      <c r="I6" s="55"/>
      <c r="J6" s="55"/>
      <c r="O6" s="57"/>
      <c r="P6" s="57"/>
    </row>
    <row r="7" spans="2:20" s="5" customFormat="1" ht="23.25" x14ac:dyDescent="0.35">
      <c r="B7" s="50"/>
      <c r="C7" s="58"/>
      <c r="D7" s="48"/>
      <c r="E7" s="54"/>
      <c r="F7" s="54"/>
      <c r="H7" s="4" t="s">
        <v>13</v>
      </c>
      <c r="I7" s="55"/>
      <c r="J7" s="176"/>
      <c r="L7" s="57"/>
    </row>
    <row r="8" spans="2:20" s="5" customFormat="1" ht="23.25" x14ac:dyDescent="0.35">
      <c r="B8" s="50"/>
      <c r="C8" s="47"/>
      <c r="D8" s="48"/>
      <c r="E8" s="48"/>
      <c r="F8" s="48"/>
      <c r="G8" s="57"/>
      <c r="H8" s="49"/>
      <c r="J8" s="176"/>
      <c r="L8" s="57"/>
    </row>
    <row r="9" spans="2:20" s="5" customFormat="1" ht="24" thickBot="1" x14ac:dyDescent="0.4">
      <c r="B9" s="50"/>
      <c r="C9" s="47"/>
      <c r="D9" s="48"/>
      <c r="E9" s="50"/>
      <c r="F9" s="50"/>
      <c r="G9" s="176"/>
      <c r="H9" s="51"/>
      <c r="J9" s="176"/>
      <c r="L9" s="57"/>
    </row>
    <row r="10" spans="2:20" s="65" customFormat="1" ht="24.75" customHeight="1" x14ac:dyDescent="0.3">
      <c r="B10" s="229" t="s">
        <v>126</v>
      </c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1"/>
    </row>
    <row r="11" spans="2:20" s="65" customFormat="1" ht="15.75" customHeight="1" x14ac:dyDescent="0.3">
      <c r="B11" s="232" t="s">
        <v>0</v>
      </c>
      <c r="C11" s="234" t="s">
        <v>1</v>
      </c>
      <c r="D11" s="234" t="s">
        <v>2</v>
      </c>
      <c r="E11" s="234" t="s">
        <v>123</v>
      </c>
      <c r="F11" s="234"/>
      <c r="G11" s="234" t="s">
        <v>3</v>
      </c>
      <c r="H11" s="234"/>
      <c r="I11" s="234" t="s">
        <v>4</v>
      </c>
      <c r="J11" s="234"/>
      <c r="K11" s="237"/>
      <c r="L11" s="237"/>
      <c r="M11" s="237"/>
      <c r="N11" s="237"/>
      <c r="O11" s="237"/>
      <c r="P11" s="237"/>
      <c r="Q11" s="238"/>
    </row>
    <row r="12" spans="2:20" s="65" customFormat="1" ht="63" customHeight="1" x14ac:dyDescent="0.3">
      <c r="B12" s="233"/>
      <c r="C12" s="235"/>
      <c r="D12" s="236"/>
      <c r="E12" s="234"/>
      <c r="F12" s="234"/>
      <c r="G12" s="234"/>
      <c r="H12" s="234"/>
      <c r="I12" s="234" t="s">
        <v>5</v>
      </c>
      <c r="J12" s="234"/>
      <c r="K12" s="234" t="s">
        <v>6</v>
      </c>
      <c r="L12" s="234"/>
      <c r="M12" s="234" t="s">
        <v>110</v>
      </c>
      <c r="N12" s="234"/>
      <c r="O12" s="234" t="s">
        <v>7</v>
      </c>
      <c r="P12" s="234"/>
      <c r="Q12" s="11" t="s">
        <v>8</v>
      </c>
    </row>
    <row r="13" spans="2:20" s="161" customFormat="1" ht="24.75" customHeight="1" thickBot="1" x14ac:dyDescent="0.3">
      <c r="B13" s="35"/>
      <c r="C13" s="198"/>
      <c r="D13" s="36"/>
      <c r="E13" s="36" t="s">
        <v>124</v>
      </c>
      <c r="F13" s="37" t="s">
        <v>125</v>
      </c>
      <c r="G13" s="36" t="s">
        <v>124</v>
      </c>
      <c r="H13" s="37" t="s">
        <v>125</v>
      </c>
      <c r="I13" s="36" t="s">
        <v>124</v>
      </c>
      <c r="J13" s="37" t="s">
        <v>125</v>
      </c>
      <c r="K13" s="36" t="s">
        <v>124</v>
      </c>
      <c r="L13" s="37" t="s">
        <v>125</v>
      </c>
      <c r="M13" s="36" t="s">
        <v>124</v>
      </c>
      <c r="N13" s="37" t="s">
        <v>125</v>
      </c>
      <c r="O13" s="36" t="s">
        <v>124</v>
      </c>
      <c r="P13" s="37" t="s">
        <v>125</v>
      </c>
      <c r="Q13" s="38"/>
    </row>
    <row r="14" spans="2:20" s="65" customFormat="1" ht="19.5" thickBot="1" x14ac:dyDescent="0.35">
      <c r="B14" s="46">
        <v>1</v>
      </c>
      <c r="C14" s="116">
        <v>2</v>
      </c>
      <c r="D14" s="116">
        <v>3</v>
      </c>
      <c r="E14" s="116">
        <v>4</v>
      </c>
      <c r="F14" s="116">
        <v>5</v>
      </c>
      <c r="G14" s="116">
        <v>6</v>
      </c>
      <c r="H14" s="116">
        <v>7</v>
      </c>
      <c r="I14" s="116">
        <v>8</v>
      </c>
      <c r="J14" s="116">
        <v>9</v>
      </c>
      <c r="K14" s="116">
        <v>10</v>
      </c>
      <c r="L14" s="116">
        <v>11</v>
      </c>
      <c r="M14" s="116">
        <v>12</v>
      </c>
      <c r="N14" s="116">
        <v>13</v>
      </c>
      <c r="O14" s="116">
        <v>14</v>
      </c>
      <c r="P14" s="116">
        <v>15</v>
      </c>
      <c r="Q14" s="39">
        <v>16</v>
      </c>
    </row>
    <row r="15" spans="2:20" s="65" customFormat="1" ht="18.75" x14ac:dyDescent="0.3">
      <c r="B15" s="13"/>
      <c r="C15" s="14" t="s">
        <v>14</v>
      </c>
      <c r="D15" s="15"/>
      <c r="E15" s="15"/>
      <c r="F15" s="15"/>
      <c r="G15" s="203"/>
      <c r="H15" s="203"/>
      <c r="I15" s="199"/>
      <c r="J15" s="199"/>
      <c r="K15" s="202"/>
      <c r="L15" s="202"/>
      <c r="M15" s="202"/>
      <c r="N15" s="202"/>
      <c r="O15" s="202"/>
      <c r="P15" s="202"/>
      <c r="Q15" s="16"/>
    </row>
    <row r="16" spans="2:20" s="65" customFormat="1" ht="27.75" customHeight="1" thickBot="1" x14ac:dyDescent="0.35">
      <c r="B16" s="156"/>
      <c r="C16" s="157" t="s">
        <v>15</v>
      </c>
      <c r="D16" s="118"/>
      <c r="E16" s="118"/>
      <c r="F16" s="118"/>
      <c r="G16" s="158">
        <f>I16+K16+M16+O16</f>
        <v>30750211.551530175</v>
      </c>
      <c r="H16" s="158">
        <f>J16+L16+N16+P16+Q16</f>
        <v>5949903.1923600007</v>
      </c>
      <c r="I16" s="158">
        <f>I17+I18+I19</f>
        <v>30750211.551530175</v>
      </c>
      <c r="J16" s="158">
        <f t="shared" ref="J16:Q16" si="0">J17+J18+J19</f>
        <v>5856423.3152700011</v>
      </c>
      <c r="K16" s="158">
        <f t="shared" si="0"/>
        <v>0</v>
      </c>
      <c r="L16" s="158">
        <f t="shared" si="0"/>
        <v>0</v>
      </c>
      <c r="M16" s="158">
        <f t="shared" si="0"/>
        <v>0</v>
      </c>
      <c r="N16" s="158">
        <f>N17+N18+N19</f>
        <v>93479.877089999994</v>
      </c>
      <c r="O16" s="158">
        <f t="shared" si="0"/>
        <v>0</v>
      </c>
      <c r="P16" s="158">
        <f t="shared" si="0"/>
        <v>0</v>
      </c>
      <c r="Q16" s="175">
        <f t="shared" si="0"/>
        <v>0</v>
      </c>
    </row>
    <row r="17" spans="2:17" s="65" customFormat="1" ht="27.75" customHeight="1" x14ac:dyDescent="0.3">
      <c r="B17" s="31"/>
      <c r="C17" s="123" t="s">
        <v>16</v>
      </c>
      <c r="D17" s="22"/>
      <c r="E17" s="22"/>
      <c r="F17" s="22"/>
      <c r="G17" s="212">
        <f>I17+K17+M17+O17</f>
        <v>14449062.511429997</v>
      </c>
      <c r="H17" s="212">
        <f>J17+L17+N17+P17+Q17</f>
        <v>4893593.9288600003</v>
      </c>
      <c r="I17" s="212">
        <f t="shared" ref="I17:Q17" si="1">I20+I56+I92+I93+I100</f>
        <v>14449062.511429997</v>
      </c>
      <c r="J17" s="212">
        <f t="shared" si="1"/>
        <v>4800114.0517700007</v>
      </c>
      <c r="K17" s="212">
        <f t="shared" si="1"/>
        <v>0</v>
      </c>
      <c r="L17" s="212">
        <f t="shared" si="1"/>
        <v>0</v>
      </c>
      <c r="M17" s="212">
        <f t="shared" si="1"/>
        <v>0</v>
      </c>
      <c r="N17" s="212">
        <f t="shared" si="1"/>
        <v>93479.877089999994</v>
      </c>
      <c r="O17" s="212">
        <f t="shared" si="1"/>
        <v>0</v>
      </c>
      <c r="P17" s="212">
        <f t="shared" si="1"/>
        <v>0</v>
      </c>
      <c r="Q17" s="186">
        <f t="shared" si="1"/>
        <v>0</v>
      </c>
    </row>
    <row r="18" spans="2:17" s="65" customFormat="1" ht="27.75" customHeight="1" thickBot="1" x14ac:dyDescent="0.35">
      <c r="B18" s="35"/>
      <c r="C18" s="155" t="s">
        <v>191</v>
      </c>
      <c r="D18" s="36"/>
      <c r="E18" s="36"/>
      <c r="F18" s="36"/>
      <c r="G18" s="205">
        <f t="shared" ref="G18:Q18" si="2">G103+G139</f>
        <v>14500886.734666428</v>
      </c>
      <c r="H18" s="205">
        <f t="shared" si="2"/>
        <v>1056309.2635000001</v>
      </c>
      <c r="I18" s="205">
        <f t="shared" si="2"/>
        <v>14500886.734666428</v>
      </c>
      <c r="J18" s="205">
        <f t="shared" si="2"/>
        <v>1056309.2635000001</v>
      </c>
      <c r="K18" s="205">
        <f t="shared" si="2"/>
        <v>0</v>
      </c>
      <c r="L18" s="205">
        <f t="shared" si="2"/>
        <v>0</v>
      </c>
      <c r="M18" s="205">
        <f t="shared" si="2"/>
        <v>0</v>
      </c>
      <c r="N18" s="205">
        <f t="shared" si="2"/>
        <v>0</v>
      </c>
      <c r="O18" s="205">
        <f t="shared" si="2"/>
        <v>0</v>
      </c>
      <c r="P18" s="205">
        <f t="shared" si="2"/>
        <v>0</v>
      </c>
      <c r="Q18" s="213">
        <f t="shared" si="2"/>
        <v>0</v>
      </c>
    </row>
    <row r="19" spans="2:17" s="65" customFormat="1" ht="27.75" customHeight="1" thickBot="1" x14ac:dyDescent="0.35">
      <c r="B19" s="26"/>
      <c r="C19" s="27" t="s">
        <v>17</v>
      </c>
      <c r="D19" s="28"/>
      <c r="E19" s="28"/>
      <c r="F19" s="28"/>
      <c r="G19" s="29">
        <f t="shared" ref="G19:Q19" si="3">G164+G165</f>
        <v>1800262.3054337502</v>
      </c>
      <c r="H19" s="29">
        <f t="shared" si="3"/>
        <v>0</v>
      </c>
      <c r="I19" s="29">
        <f t="shared" si="3"/>
        <v>1800262.3054337502</v>
      </c>
      <c r="J19" s="29">
        <f t="shared" si="3"/>
        <v>0</v>
      </c>
      <c r="K19" s="29">
        <f t="shared" si="3"/>
        <v>0</v>
      </c>
      <c r="L19" s="29">
        <f t="shared" si="3"/>
        <v>0</v>
      </c>
      <c r="M19" s="29">
        <f t="shared" si="3"/>
        <v>0</v>
      </c>
      <c r="N19" s="29">
        <f t="shared" si="3"/>
        <v>0</v>
      </c>
      <c r="O19" s="29">
        <f t="shared" si="3"/>
        <v>0</v>
      </c>
      <c r="P19" s="29">
        <f t="shared" si="3"/>
        <v>0</v>
      </c>
      <c r="Q19" s="187">
        <f t="shared" si="3"/>
        <v>0</v>
      </c>
    </row>
    <row r="20" spans="2:17" s="161" customFormat="1" ht="33.75" customHeight="1" thickBot="1" x14ac:dyDescent="0.3">
      <c r="B20" s="170"/>
      <c r="C20" s="171" t="s">
        <v>9</v>
      </c>
      <c r="D20" s="172"/>
      <c r="E20" s="172"/>
      <c r="F20" s="172"/>
      <c r="G20" s="173">
        <f>I20+K20+M20+O20</f>
        <v>10015843.394579999</v>
      </c>
      <c r="H20" s="173">
        <f>J20+L20+N20+P20+Q20</f>
        <v>4060176.8727899999</v>
      </c>
      <c r="I20" s="173">
        <f t="shared" ref="I20:Q20" si="4">SUM(I21:I55)</f>
        <v>10015843.394579999</v>
      </c>
      <c r="J20" s="173">
        <f t="shared" si="4"/>
        <v>3966696.9956999999</v>
      </c>
      <c r="K20" s="173">
        <f t="shared" si="4"/>
        <v>0</v>
      </c>
      <c r="L20" s="173">
        <f t="shared" si="4"/>
        <v>0</v>
      </c>
      <c r="M20" s="173">
        <f t="shared" si="4"/>
        <v>0</v>
      </c>
      <c r="N20" s="173">
        <f t="shared" si="4"/>
        <v>93479.877089999994</v>
      </c>
      <c r="O20" s="173">
        <f t="shared" si="4"/>
        <v>0</v>
      </c>
      <c r="P20" s="173">
        <f t="shared" si="4"/>
        <v>0</v>
      </c>
      <c r="Q20" s="174">
        <f t="shared" si="4"/>
        <v>0</v>
      </c>
    </row>
    <row r="21" spans="2:17" s="65" customFormat="1" ht="18.75" x14ac:dyDescent="0.3">
      <c r="B21" s="208">
        <v>1</v>
      </c>
      <c r="C21" s="14" t="s">
        <v>18</v>
      </c>
      <c r="D21" s="209" t="s">
        <v>19</v>
      </c>
      <c r="E21" s="209">
        <v>1</v>
      </c>
      <c r="F21" s="209"/>
      <c r="G21" s="224">
        <f>I21+K21+M21+O21</f>
        <v>4897762.6215000004</v>
      </c>
      <c r="H21" s="224">
        <f>J21+L21+N21+P21+Q21</f>
        <v>0</v>
      </c>
      <c r="I21" s="224">
        <v>4897762.6215000004</v>
      </c>
      <c r="J21" s="224"/>
      <c r="K21" s="255"/>
      <c r="L21" s="250"/>
      <c r="M21" s="250"/>
      <c r="N21" s="250"/>
      <c r="O21" s="255"/>
      <c r="P21" s="250"/>
      <c r="Q21" s="258"/>
    </row>
    <row r="22" spans="2:17" s="65" customFormat="1" ht="60.75" customHeight="1" x14ac:dyDescent="0.3">
      <c r="B22" s="17" t="s">
        <v>20</v>
      </c>
      <c r="C22" s="8" t="s">
        <v>21</v>
      </c>
      <c r="D22" s="197" t="s">
        <v>22</v>
      </c>
      <c r="E22" s="197">
        <v>1</v>
      </c>
      <c r="F22" s="197"/>
      <c r="G22" s="228"/>
      <c r="H22" s="228"/>
      <c r="I22" s="228"/>
      <c r="J22" s="228"/>
      <c r="K22" s="256"/>
      <c r="L22" s="251"/>
      <c r="M22" s="251"/>
      <c r="N22" s="251"/>
      <c r="O22" s="256"/>
      <c r="P22" s="251"/>
      <c r="Q22" s="259"/>
    </row>
    <row r="23" spans="2:17" s="65" customFormat="1" ht="63.75" customHeight="1" thickBot="1" x14ac:dyDescent="0.35">
      <c r="B23" s="21" t="s">
        <v>23</v>
      </c>
      <c r="C23" s="19" t="s">
        <v>24</v>
      </c>
      <c r="D23" s="198" t="s">
        <v>22</v>
      </c>
      <c r="E23" s="198">
        <v>1</v>
      </c>
      <c r="F23" s="198"/>
      <c r="G23" s="225"/>
      <c r="H23" s="225"/>
      <c r="I23" s="225"/>
      <c r="J23" s="225"/>
      <c r="K23" s="257"/>
      <c r="L23" s="252"/>
      <c r="M23" s="252"/>
      <c r="N23" s="252"/>
      <c r="O23" s="257"/>
      <c r="P23" s="252"/>
      <c r="Q23" s="260"/>
    </row>
    <row r="24" spans="2:17" s="65" customFormat="1" ht="25.5" customHeight="1" x14ac:dyDescent="0.3">
      <c r="B24" s="208">
        <v>2</v>
      </c>
      <c r="C24" s="14" t="s">
        <v>248</v>
      </c>
      <c r="D24" s="20"/>
      <c r="E24" s="20">
        <f>E25</f>
        <v>0</v>
      </c>
      <c r="F24" s="20">
        <f>F25</f>
        <v>1</v>
      </c>
      <c r="G24" s="239">
        <f>I24+K24+M24+O24</f>
        <v>0</v>
      </c>
      <c r="H24" s="224">
        <f>J24+L24+N24+P24+Q24</f>
        <v>456429.68215000001</v>
      </c>
      <c r="I24" s="224"/>
      <c r="J24" s="224">
        <v>456429.68215000001</v>
      </c>
      <c r="K24" s="224"/>
      <c r="L24" s="224"/>
      <c r="M24" s="224"/>
      <c r="N24" s="224"/>
      <c r="O24" s="224"/>
      <c r="P24" s="224"/>
      <c r="Q24" s="226"/>
    </row>
    <row r="25" spans="2:17" s="65" customFormat="1" ht="30.75" customHeight="1" thickBot="1" x14ac:dyDescent="0.35">
      <c r="B25" s="21" t="s">
        <v>27</v>
      </c>
      <c r="C25" s="19" t="s">
        <v>276</v>
      </c>
      <c r="D25" s="198" t="s">
        <v>37</v>
      </c>
      <c r="E25" s="198"/>
      <c r="F25" s="198">
        <v>1</v>
      </c>
      <c r="G25" s="240"/>
      <c r="H25" s="225"/>
      <c r="I25" s="225"/>
      <c r="J25" s="225"/>
      <c r="K25" s="225"/>
      <c r="L25" s="225"/>
      <c r="M25" s="225"/>
      <c r="N25" s="225"/>
      <c r="O25" s="225"/>
      <c r="P25" s="225"/>
      <c r="Q25" s="227"/>
    </row>
    <row r="26" spans="2:17" s="65" customFormat="1" ht="61.5" customHeight="1" x14ac:dyDescent="0.3">
      <c r="B26" s="208" t="s">
        <v>298</v>
      </c>
      <c r="C26" s="14" t="s">
        <v>25</v>
      </c>
      <c r="D26" s="20" t="s">
        <v>26</v>
      </c>
      <c r="E26" s="20">
        <f>E27</f>
        <v>6.819</v>
      </c>
      <c r="F26" s="20"/>
      <c r="G26" s="224">
        <f>I26+K26+M26+O26</f>
        <v>600000</v>
      </c>
      <c r="H26" s="224">
        <f>J26+L26+N26+P26+Q26</f>
        <v>0</v>
      </c>
      <c r="I26" s="224">
        <v>600000</v>
      </c>
      <c r="J26" s="224"/>
      <c r="K26" s="224"/>
      <c r="L26" s="224"/>
      <c r="M26" s="224"/>
      <c r="N26" s="224"/>
      <c r="O26" s="224"/>
      <c r="P26" s="224"/>
      <c r="Q26" s="226"/>
    </row>
    <row r="27" spans="2:17" s="65" customFormat="1" ht="26.25" customHeight="1" thickBot="1" x14ac:dyDescent="0.35">
      <c r="B27" s="21" t="s">
        <v>32</v>
      </c>
      <c r="C27" s="19" t="s">
        <v>28</v>
      </c>
      <c r="D27" s="198" t="s">
        <v>26</v>
      </c>
      <c r="E27" s="198">
        <f>(1812+1005+1063+539+430+184+858+928)/1000</f>
        <v>6.819</v>
      </c>
      <c r="F27" s="198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7"/>
    </row>
    <row r="28" spans="2:17" s="65" customFormat="1" ht="61.5" customHeight="1" x14ac:dyDescent="0.3">
      <c r="B28" s="208" t="s">
        <v>139</v>
      </c>
      <c r="C28" s="14" t="s">
        <v>29</v>
      </c>
      <c r="D28" s="20" t="s">
        <v>30</v>
      </c>
      <c r="E28" s="20" t="s">
        <v>31</v>
      </c>
      <c r="F28" s="20"/>
      <c r="G28" s="224">
        <f>I28+K28+M28+O28</f>
        <v>600000</v>
      </c>
      <c r="H28" s="224">
        <f>J28+L28+N28+P28+Q28</f>
        <v>0</v>
      </c>
      <c r="I28" s="224">
        <v>600000</v>
      </c>
      <c r="J28" s="224"/>
      <c r="K28" s="224"/>
      <c r="L28" s="224"/>
      <c r="M28" s="224"/>
      <c r="N28" s="224"/>
      <c r="O28" s="224"/>
      <c r="P28" s="224"/>
      <c r="Q28" s="226"/>
    </row>
    <row r="29" spans="2:17" s="65" customFormat="1" ht="21.75" customHeight="1" x14ac:dyDescent="0.3">
      <c r="B29" s="17" t="s">
        <v>175</v>
      </c>
      <c r="C29" s="8" t="s">
        <v>28</v>
      </c>
      <c r="D29" s="197" t="s">
        <v>26</v>
      </c>
      <c r="E29" s="197">
        <v>5.78</v>
      </c>
      <c r="F29" s="216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54"/>
    </row>
    <row r="30" spans="2:17" s="65" customFormat="1" ht="32.25" customHeight="1" thickBot="1" x14ac:dyDescent="0.35">
      <c r="B30" s="21" t="s">
        <v>299</v>
      </c>
      <c r="C30" s="19" t="s">
        <v>33</v>
      </c>
      <c r="D30" s="198" t="s">
        <v>34</v>
      </c>
      <c r="E30" s="198">
        <v>5</v>
      </c>
      <c r="F30" s="37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7"/>
    </row>
    <row r="31" spans="2:17" s="65" customFormat="1" ht="63.75" customHeight="1" x14ac:dyDescent="0.3">
      <c r="B31" s="208" t="s">
        <v>83</v>
      </c>
      <c r="C31" s="14" t="s">
        <v>246</v>
      </c>
      <c r="D31" s="20" t="s">
        <v>30</v>
      </c>
      <c r="E31" s="20"/>
      <c r="F31" s="20" t="s">
        <v>421</v>
      </c>
      <c r="G31" s="224">
        <f>I31+K31+M31+O31</f>
        <v>0</v>
      </c>
      <c r="H31" s="224">
        <f>J31+L31+N31+P31+Q31</f>
        <v>290761.29944999999</v>
      </c>
      <c r="I31" s="224"/>
      <c r="J31" s="224">
        <v>290761.29944999999</v>
      </c>
      <c r="K31" s="224"/>
      <c r="L31" s="224"/>
      <c r="M31" s="224"/>
      <c r="N31" s="224"/>
      <c r="O31" s="224"/>
      <c r="P31" s="224"/>
      <c r="Q31" s="226"/>
    </row>
    <row r="32" spans="2:17" s="65" customFormat="1" ht="18.75" x14ac:dyDescent="0.3">
      <c r="B32" s="17" t="s">
        <v>132</v>
      </c>
      <c r="C32" s="8" t="s">
        <v>294</v>
      </c>
      <c r="D32" s="197" t="s">
        <v>26</v>
      </c>
      <c r="E32" s="197"/>
      <c r="F32" s="216">
        <f>0.04284+0.7752</f>
        <v>0.81803999999999999</v>
      </c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54"/>
    </row>
    <row r="33" spans="2:17" s="65" customFormat="1" ht="24.75" customHeight="1" x14ac:dyDescent="0.3">
      <c r="B33" s="17" t="s">
        <v>176</v>
      </c>
      <c r="C33" s="8" t="s">
        <v>287</v>
      </c>
      <c r="D33" s="197" t="s">
        <v>34</v>
      </c>
      <c r="E33" s="197"/>
      <c r="F33" s="216">
        <f>12+15+5+6+2</f>
        <v>40</v>
      </c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54"/>
    </row>
    <row r="34" spans="2:17" s="65" customFormat="1" ht="18.75" x14ac:dyDescent="0.3">
      <c r="B34" s="17" t="s">
        <v>300</v>
      </c>
      <c r="C34" s="8" t="s">
        <v>278</v>
      </c>
      <c r="D34" s="197" t="s">
        <v>34</v>
      </c>
      <c r="E34" s="197"/>
      <c r="F34" s="216">
        <v>16</v>
      </c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54"/>
    </row>
    <row r="35" spans="2:17" s="65" customFormat="1" ht="24" customHeight="1" thickBot="1" x14ac:dyDescent="0.35">
      <c r="B35" s="21" t="s">
        <v>301</v>
      </c>
      <c r="C35" s="19" t="s">
        <v>277</v>
      </c>
      <c r="D35" s="198" t="s">
        <v>26</v>
      </c>
      <c r="E35" s="198"/>
      <c r="F35" s="37">
        <f>0.017+0.01+0.094+0.02+0.01+0.054+0.03</f>
        <v>0.23499999999999999</v>
      </c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7"/>
    </row>
    <row r="36" spans="2:17" s="65" customFormat="1" ht="65.25" customHeight="1" x14ac:dyDescent="0.3">
      <c r="B36" s="208" t="s">
        <v>84</v>
      </c>
      <c r="C36" s="14" t="s">
        <v>128</v>
      </c>
      <c r="D36" s="209" t="s">
        <v>26</v>
      </c>
      <c r="E36" s="209"/>
      <c r="F36" s="119">
        <f>22.675852+31.9775+24.20006</f>
        <v>78.853411999999992</v>
      </c>
      <c r="G36" s="224">
        <f>I36+K36+M36+O36</f>
        <v>0</v>
      </c>
      <c r="H36" s="224">
        <f>J36+L36+N36+P36+Q36</f>
        <v>3171908.1566099999</v>
      </c>
      <c r="I36" s="224"/>
      <c r="J36" s="244">
        <v>3171908.1566099999</v>
      </c>
      <c r="K36" s="224"/>
      <c r="L36" s="224"/>
      <c r="M36" s="224"/>
      <c r="N36" s="224"/>
      <c r="O36" s="224"/>
      <c r="P36" s="224"/>
      <c r="Q36" s="226"/>
    </row>
    <row r="37" spans="2:17" s="65" customFormat="1" ht="24.75" customHeight="1" thickBot="1" x14ac:dyDescent="0.35">
      <c r="B37" s="21" t="s">
        <v>142</v>
      </c>
      <c r="C37" s="19" t="s">
        <v>172</v>
      </c>
      <c r="D37" s="198" t="s">
        <v>26</v>
      </c>
      <c r="E37" s="120"/>
      <c r="F37" s="52">
        <f>22.675852+31.9775+24.20006</f>
        <v>78.853411999999992</v>
      </c>
      <c r="G37" s="225"/>
      <c r="H37" s="225"/>
      <c r="I37" s="225"/>
      <c r="J37" s="253"/>
      <c r="K37" s="225"/>
      <c r="L37" s="225"/>
      <c r="M37" s="225"/>
      <c r="N37" s="225"/>
      <c r="O37" s="225"/>
      <c r="P37" s="225"/>
      <c r="Q37" s="227"/>
    </row>
    <row r="38" spans="2:17" s="65" customFormat="1" ht="42.75" customHeight="1" x14ac:dyDescent="0.3">
      <c r="B38" s="208" t="s">
        <v>85</v>
      </c>
      <c r="C38" s="14" t="s">
        <v>157</v>
      </c>
      <c r="D38" s="20" t="s">
        <v>30</v>
      </c>
      <c r="E38" s="209"/>
      <c r="F38" s="20" t="s">
        <v>168</v>
      </c>
      <c r="G38" s="224">
        <f>I38+K38+M38+O38</f>
        <v>0</v>
      </c>
      <c r="H38" s="224">
        <f>J38+L38+N38+P38+Q38</f>
        <v>24482.518779999999</v>
      </c>
      <c r="I38" s="224"/>
      <c r="J38" s="244">
        <v>24482.518779999999</v>
      </c>
      <c r="K38" s="224"/>
      <c r="L38" s="224"/>
      <c r="M38" s="224"/>
      <c r="N38" s="224"/>
      <c r="O38" s="224"/>
      <c r="P38" s="224"/>
      <c r="Q38" s="226"/>
    </row>
    <row r="39" spans="2:17" s="65" customFormat="1" ht="20.25" customHeight="1" x14ac:dyDescent="0.3">
      <c r="B39" s="17" t="s">
        <v>177</v>
      </c>
      <c r="C39" s="8" t="s">
        <v>159</v>
      </c>
      <c r="D39" s="197" t="s">
        <v>26</v>
      </c>
      <c r="E39" s="217"/>
      <c r="F39" s="62">
        <v>8.9467000000000005E-2</v>
      </c>
      <c r="G39" s="228"/>
      <c r="H39" s="228"/>
      <c r="I39" s="228"/>
      <c r="J39" s="245"/>
      <c r="K39" s="228"/>
      <c r="L39" s="228"/>
      <c r="M39" s="228"/>
      <c r="N39" s="228"/>
      <c r="O39" s="228"/>
      <c r="P39" s="228"/>
      <c r="Q39" s="254"/>
    </row>
    <row r="40" spans="2:17" s="65" customFormat="1" ht="20.25" customHeight="1" thickBot="1" x14ac:dyDescent="0.35">
      <c r="B40" s="21" t="s">
        <v>178</v>
      </c>
      <c r="C40" s="19" t="s">
        <v>160</v>
      </c>
      <c r="D40" s="198" t="s">
        <v>34</v>
      </c>
      <c r="E40" s="120"/>
      <c r="F40" s="198">
        <v>2</v>
      </c>
      <c r="G40" s="225"/>
      <c r="H40" s="225"/>
      <c r="I40" s="225"/>
      <c r="J40" s="253"/>
      <c r="K40" s="225"/>
      <c r="L40" s="225"/>
      <c r="M40" s="225"/>
      <c r="N40" s="225"/>
      <c r="O40" s="225"/>
      <c r="P40" s="225"/>
      <c r="Q40" s="227"/>
    </row>
    <row r="41" spans="2:17" s="65" customFormat="1" ht="93.75" customHeight="1" x14ac:dyDescent="0.3">
      <c r="B41" s="208" t="s">
        <v>86</v>
      </c>
      <c r="C41" s="14" t="s">
        <v>35</v>
      </c>
      <c r="D41" s="20" t="s">
        <v>165</v>
      </c>
      <c r="E41" s="20" t="s">
        <v>166</v>
      </c>
      <c r="F41" s="20" t="s">
        <v>167</v>
      </c>
      <c r="G41" s="247">
        <f>I41+K41+M41+O41</f>
        <v>1900000</v>
      </c>
      <c r="H41" s="224">
        <f>J41+L41+N41+P41+Q41</f>
        <v>93479.877089999994</v>
      </c>
      <c r="I41" s="224">
        <f>1900000</f>
        <v>1900000</v>
      </c>
      <c r="J41" s="224"/>
      <c r="K41" s="250"/>
      <c r="L41" s="250"/>
      <c r="M41" s="250"/>
      <c r="N41" s="244">
        <v>93479.877089999994</v>
      </c>
      <c r="O41" s="250"/>
      <c r="P41" s="250"/>
      <c r="Q41" s="267"/>
    </row>
    <row r="42" spans="2:17" s="65" customFormat="1" ht="21.75" customHeight="1" x14ac:dyDescent="0.3">
      <c r="B42" s="17" t="s">
        <v>302</v>
      </c>
      <c r="C42" s="8" t="s">
        <v>36</v>
      </c>
      <c r="D42" s="197" t="s">
        <v>37</v>
      </c>
      <c r="E42" s="197">
        <v>170</v>
      </c>
      <c r="F42" s="197"/>
      <c r="G42" s="248"/>
      <c r="H42" s="228"/>
      <c r="I42" s="228"/>
      <c r="J42" s="228"/>
      <c r="K42" s="251"/>
      <c r="L42" s="251"/>
      <c r="M42" s="251"/>
      <c r="N42" s="245"/>
      <c r="O42" s="251"/>
      <c r="P42" s="251"/>
      <c r="Q42" s="268"/>
    </row>
    <row r="43" spans="2:17" s="65" customFormat="1" ht="21.75" customHeight="1" x14ac:dyDescent="0.3">
      <c r="B43" s="17" t="s">
        <v>303</v>
      </c>
      <c r="C43" s="8" t="s">
        <v>161</v>
      </c>
      <c r="D43" s="197" t="s">
        <v>37</v>
      </c>
      <c r="E43" s="197"/>
      <c r="F43" s="197">
        <v>36</v>
      </c>
      <c r="G43" s="248"/>
      <c r="H43" s="228"/>
      <c r="I43" s="228"/>
      <c r="J43" s="228"/>
      <c r="K43" s="251"/>
      <c r="L43" s="251"/>
      <c r="M43" s="251"/>
      <c r="N43" s="245"/>
      <c r="O43" s="251"/>
      <c r="P43" s="251"/>
      <c r="Q43" s="268"/>
    </row>
    <row r="44" spans="2:17" s="65" customFormat="1" ht="21.75" customHeight="1" x14ac:dyDescent="0.3">
      <c r="B44" s="17" t="s">
        <v>304</v>
      </c>
      <c r="C44" s="8" t="s">
        <v>162</v>
      </c>
      <c r="D44" s="197" t="s">
        <v>37</v>
      </c>
      <c r="E44" s="197"/>
      <c r="F44" s="197">
        <v>18</v>
      </c>
      <c r="G44" s="248"/>
      <c r="H44" s="228"/>
      <c r="I44" s="228"/>
      <c r="J44" s="228"/>
      <c r="K44" s="251"/>
      <c r="L44" s="251"/>
      <c r="M44" s="251"/>
      <c r="N44" s="245"/>
      <c r="O44" s="251"/>
      <c r="P44" s="251"/>
      <c r="Q44" s="268"/>
    </row>
    <row r="45" spans="2:17" s="65" customFormat="1" ht="44.25" customHeight="1" x14ac:dyDescent="0.3">
      <c r="B45" s="17" t="s">
        <v>305</v>
      </c>
      <c r="C45" s="8" t="s">
        <v>163</v>
      </c>
      <c r="D45" s="197" t="s">
        <v>26</v>
      </c>
      <c r="E45" s="197"/>
      <c r="F45" s="63">
        <v>10.643700000000001</v>
      </c>
      <c r="G45" s="248"/>
      <c r="H45" s="228"/>
      <c r="I45" s="228"/>
      <c r="J45" s="228"/>
      <c r="K45" s="251"/>
      <c r="L45" s="251"/>
      <c r="M45" s="251"/>
      <c r="N45" s="245"/>
      <c r="O45" s="251"/>
      <c r="P45" s="251"/>
      <c r="Q45" s="268"/>
    </row>
    <row r="46" spans="2:17" s="66" customFormat="1" ht="24" customHeight="1" thickBot="1" x14ac:dyDescent="0.35">
      <c r="B46" s="21" t="s">
        <v>306</v>
      </c>
      <c r="C46" s="19" t="s">
        <v>164</v>
      </c>
      <c r="D46" s="198" t="s">
        <v>431</v>
      </c>
      <c r="E46" s="120"/>
      <c r="F46" s="121">
        <v>9733.86</v>
      </c>
      <c r="G46" s="249"/>
      <c r="H46" s="225"/>
      <c r="I46" s="225"/>
      <c r="J46" s="225"/>
      <c r="K46" s="252"/>
      <c r="L46" s="252"/>
      <c r="M46" s="252"/>
      <c r="N46" s="253"/>
      <c r="O46" s="252"/>
      <c r="P46" s="252"/>
      <c r="Q46" s="269"/>
    </row>
    <row r="47" spans="2:17" s="65" customFormat="1" ht="69" customHeight="1" x14ac:dyDescent="0.3">
      <c r="B47" s="23" t="s">
        <v>87</v>
      </c>
      <c r="C47" s="14" t="s">
        <v>249</v>
      </c>
      <c r="D47" s="20" t="s">
        <v>153</v>
      </c>
      <c r="E47" s="20" t="s">
        <v>154</v>
      </c>
      <c r="F47" s="209"/>
      <c r="G47" s="224">
        <f>I47+K47+M47+O47</f>
        <v>1933233.79733</v>
      </c>
      <c r="H47" s="224">
        <f>J47+L47+N47+P47+Q47</f>
        <v>0</v>
      </c>
      <c r="I47" s="224">
        <v>1933233.79733</v>
      </c>
      <c r="J47" s="244"/>
      <c r="K47" s="244"/>
      <c r="L47" s="244"/>
      <c r="M47" s="244"/>
      <c r="N47" s="244"/>
      <c r="O47" s="244"/>
      <c r="P47" s="244"/>
      <c r="Q47" s="264"/>
    </row>
    <row r="48" spans="2:17" s="65" customFormat="1" ht="24" customHeight="1" x14ac:dyDescent="0.3">
      <c r="B48" s="24" t="s">
        <v>133</v>
      </c>
      <c r="C48" s="8" t="s">
        <v>98</v>
      </c>
      <c r="D48" s="197" t="s">
        <v>48</v>
      </c>
      <c r="E48" s="197">
        <v>1</v>
      </c>
      <c r="F48" s="197"/>
      <c r="G48" s="228"/>
      <c r="H48" s="228"/>
      <c r="I48" s="228"/>
      <c r="J48" s="245"/>
      <c r="K48" s="245"/>
      <c r="L48" s="245"/>
      <c r="M48" s="245"/>
      <c r="N48" s="245"/>
      <c r="O48" s="245"/>
      <c r="P48" s="245"/>
      <c r="Q48" s="265"/>
    </row>
    <row r="49" spans="2:17" s="65" customFormat="1" ht="24" customHeight="1" x14ac:dyDescent="0.3">
      <c r="B49" s="24" t="s">
        <v>307</v>
      </c>
      <c r="C49" s="8" t="s">
        <v>99</v>
      </c>
      <c r="D49" s="197" t="s">
        <v>34</v>
      </c>
      <c r="E49" s="197">
        <v>2265</v>
      </c>
      <c r="F49" s="197"/>
      <c r="G49" s="228"/>
      <c r="H49" s="228"/>
      <c r="I49" s="228"/>
      <c r="J49" s="245"/>
      <c r="K49" s="245"/>
      <c r="L49" s="245"/>
      <c r="M49" s="245"/>
      <c r="N49" s="245"/>
      <c r="O49" s="245"/>
      <c r="P49" s="245"/>
      <c r="Q49" s="265"/>
    </row>
    <row r="50" spans="2:17" s="65" customFormat="1" ht="24" customHeight="1" x14ac:dyDescent="0.3">
      <c r="B50" s="24" t="s">
        <v>308</v>
      </c>
      <c r="C50" s="8" t="s">
        <v>100</v>
      </c>
      <c r="D50" s="197" t="s">
        <v>34</v>
      </c>
      <c r="E50" s="197">
        <v>1522</v>
      </c>
      <c r="F50" s="197"/>
      <c r="G50" s="228"/>
      <c r="H50" s="228"/>
      <c r="I50" s="228"/>
      <c r="J50" s="245"/>
      <c r="K50" s="245"/>
      <c r="L50" s="245"/>
      <c r="M50" s="245"/>
      <c r="N50" s="245"/>
      <c r="O50" s="245"/>
      <c r="P50" s="245"/>
      <c r="Q50" s="265"/>
    </row>
    <row r="51" spans="2:17" s="65" customFormat="1" ht="24" customHeight="1" thickBot="1" x14ac:dyDescent="0.35">
      <c r="B51" s="25" t="s">
        <v>309</v>
      </c>
      <c r="C51" s="9" t="s">
        <v>101</v>
      </c>
      <c r="D51" s="10" t="s">
        <v>34</v>
      </c>
      <c r="E51" s="10">
        <v>6795</v>
      </c>
      <c r="F51" s="10"/>
      <c r="G51" s="243"/>
      <c r="H51" s="243"/>
      <c r="I51" s="243"/>
      <c r="J51" s="246"/>
      <c r="K51" s="246"/>
      <c r="L51" s="246"/>
      <c r="M51" s="246"/>
      <c r="N51" s="246"/>
      <c r="O51" s="246"/>
      <c r="P51" s="246"/>
      <c r="Q51" s="266"/>
    </row>
    <row r="52" spans="2:17" s="65" customFormat="1" ht="53.25" customHeight="1" thickBot="1" x14ac:dyDescent="0.35">
      <c r="B52" s="61" t="s">
        <v>88</v>
      </c>
      <c r="C52" s="122" t="s">
        <v>250</v>
      </c>
      <c r="D52" s="12" t="s">
        <v>48</v>
      </c>
      <c r="E52" s="12">
        <v>1</v>
      </c>
      <c r="F52" s="12">
        <v>1</v>
      </c>
      <c r="G52" s="115">
        <f>I52+K52+M52+O52</f>
        <v>20946.967000000001</v>
      </c>
      <c r="H52" s="115">
        <f>J52+L52+N52+P52+Q52</f>
        <v>20946.966909999999</v>
      </c>
      <c r="I52" s="115">
        <v>20946.967000000001</v>
      </c>
      <c r="J52" s="115">
        <f>(3741200/1000)+(2525701.51/1000)+(14680065.4/1000)</f>
        <v>20946.966909999999</v>
      </c>
      <c r="K52" s="188"/>
      <c r="L52" s="188"/>
      <c r="M52" s="188"/>
      <c r="N52" s="188"/>
      <c r="O52" s="188"/>
      <c r="P52" s="188"/>
      <c r="Q52" s="189"/>
    </row>
    <row r="53" spans="2:17" s="65" customFormat="1" ht="63.75" customHeight="1" thickBot="1" x14ac:dyDescent="0.35">
      <c r="B53" s="46" t="s">
        <v>89</v>
      </c>
      <c r="C53" s="211" t="s">
        <v>244</v>
      </c>
      <c r="D53" s="116" t="s">
        <v>245</v>
      </c>
      <c r="E53" s="116"/>
      <c r="F53" s="116">
        <v>1</v>
      </c>
      <c r="G53" s="114">
        <f>I53+K53+M53+O53</f>
        <v>0</v>
      </c>
      <c r="H53" s="114">
        <f>J53+L53+N53+P53+Q53</f>
        <v>2168.3717999999999</v>
      </c>
      <c r="I53" s="114"/>
      <c r="J53" s="114">
        <f>2168371.8/1000</f>
        <v>2168.3717999999999</v>
      </c>
      <c r="K53" s="113"/>
      <c r="L53" s="113"/>
      <c r="M53" s="113"/>
      <c r="N53" s="113"/>
      <c r="O53" s="113"/>
      <c r="P53" s="113"/>
      <c r="Q53" s="117"/>
    </row>
    <row r="54" spans="2:17" s="65" customFormat="1" ht="52.5" customHeight="1" x14ac:dyDescent="0.3">
      <c r="B54" s="23" t="s">
        <v>54</v>
      </c>
      <c r="C54" s="14" t="s">
        <v>251</v>
      </c>
      <c r="D54" s="209" t="s">
        <v>26</v>
      </c>
      <c r="E54" s="209">
        <v>2.73</v>
      </c>
      <c r="F54" s="209"/>
      <c r="G54" s="224">
        <f>I54+K54+M54+O54</f>
        <v>63900.008750000001</v>
      </c>
      <c r="H54" s="224">
        <f>J54+L54+N54+P54+Q54</f>
        <v>0</v>
      </c>
      <c r="I54" s="224">
        <v>63900.008750000001</v>
      </c>
      <c r="J54" s="224"/>
      <c r="K54" s="224"/>
      <c r="L54" s="224"/>
      <c r="M54" s="224"/>
      <c r="N54" s="224"/>
      <c r="O54" s="224"/>
      <c r="P54" s="224"/>
      <c r="Q54" s="226"/>
    </row>
    <row r="55" spans="2:17" s="65" customFormat="1" ht="24.75" customHeight="1" thickBot="1" x14ac:dyDescent="0.35">
      <c r="B55" s="25" t="s">
        <v>143</v>
      </c>
      <c r="C55" s="9" t="s">
        <v>90</v>
      </c>
      <c r="D55" s="10" t="s">
        <v>26</v>
      </c>
      <c r="E55" s="10">
        <v>2.73</v>
      </c>
      <c r="F55" s="10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70"/>
    </row>
    <row r="56" spans="2:17" s="161" customFormat="1" ht="33.75" customHeight="1" thickBot="1" x14ac:dyDescent="0.3">
      <c r="B56" s="170"/>
      <c r="C56" s="171" t="s">
        <v>38</v>
      </c>
      <c r="D56" s="172"/>
      <c r="E56" s="172"/>
      <c r="F56" s="172"/>
      <c r="G56" s="173">
        <f t="shared" ref="G56:Q56" si="5">SUM(G57:G91)</f>
        <v>3772540.5123499986</v>
      </c>
      <c r="H56" s="173">
        <f t="shared" si="5"/>
        <v>662877.05618000007</v>
      </c>
      <c r="I56" s="173">
        <f t="shared" si="5"/>
        <v>3772540.5123499986</v>
      </c>
      <c r="J56" s="173">
        <f t="shared" si="5"/>
        <v>662877.05618000007</v>
      </c>
      <c r="K56" s="173">
        <f t="shared" si="5"/>
        <v>0</v>
      </c>
      <c r="L56" s="173">
        <f t="shared" si="5"/>
        <v>0</v>
      </c>
      <c r="M56" s="173">
        <f t="shared" si="5"/>
        <v>0</v>
      </c>
      <c r="N56" s="173">
        <f t="shared" si="5"/>
        <v>0</v>
      </c>
      <c r="O56" s="173">
        <f t="shared" si="5"/>
        <v>0</v>
      </c>
      <c r="P56" s="173">
        <f t="shared" si="5"/>
        <v>0</v>
      </c>
      <c r="Q56" s="174">
        <f t="shared" si="5"/>
        <v>0</v>
      </c>
    </row>
    <row r="57" spans="2:17" s="65" customFormat="1" ht="48.75" customHeight="1" x14ac:dyDescent="0.3">
      <c r="B57" s="208" t="s">
        <v>56</v>
      </c>
      <c r="C57" s="14" t="s">
        <v>39</v>
      </c>
      <c r="D57" s="209" t="s">
        <v>26</v>
      </c>
      <c r="E57" s="209">
        <v>2.97</v>
      </c>
      <c r="F57" s="209"/>
      <c r="G57" s="224">
        <f>I57+K57+M57+O57</f>
        <v>2097373.0184999998</v>
      </c>
      <c r="H57" s="224">
        <f>J57+L57+N57+P57+Q57</f>
        <v>0</v>
      </c>
      <c r="I57" s="244">
        <v>2097373.0184999998</v>
      </c>
      <c r="J57" s="244"/>
      <c r="K57" s="255"/>
      <c r="L57" s="250"/>
      <c r="M57" s="250"/>
      <c r="N57" s="250"/>
      <c r="O57" s="255"/>
      <c r="P57" s="250"/>
      <c r="Q57" s="261"/>
    </row>
    <row r="58" spans="2:17" s="65" customFormat="1" ht="24.75" customHeight="1" thickBot="1" x14ac:dyDescent="0.35">
      <c r="B58" s="21" t="s">
        <v>179</v>
      </c>
      <c r="C58" s="19" t="s">
        <v>40</v>
      </c>
      <c r="D58" s="198" t="s">
        <v>26</v>
      </c>
      <c r="E58" s="198">
        <v>2.97</v>
      </c>
      <c r="F58" s="198"/>
      <c r="G58" s="225"/>
      <c r="H58" s="225"/>
      <c r="I58" s="253"/>
      <c r="J58" s="253"/>
      <c r="K58" s="257"/>
      <c r="L58" s="252"/>
      <c r="M58" s="252"/>
      <c r="N58" s="252"/>
      <c r="O58" s="257"/>
      <c r="P58" s="252"/>
      <c r="Q58" s="263"/>
    </row>
    <row r="59" spans="2:17" s="65" customFormat="1" ht="48.75" customHeight="1" x14ac:dyDescent="0.3">
      <c r="B59" s="208" t="s">
        <v>60</v>
      </c>
      <c r="C59" s="14" t="s">
        <v>247</v>
      </c>
      <c r="D59" s="20" t="s">
        <v>30</v>
      </c>
      <c r="E59" s="20"/>
      <c r="F59" s="20" t="s">
        <v>422</v>
      </c>
      <c r="G59" s="224">
        <f>I59+K59+M59+O59</f>
        <v>0</v>
      </c>
      <c r="H59" s="224">
        <f>J59+L59+N59+P59+Q59</f>
        <v>367922.86631999997</v>
      </c>
      <c r="I59" s="224"/>
      <c r="J59" s="224">
        <v>367922.86631999997</v>
      </c>
      <c r="K59" s="255"/>
      <c r="L59" s="250"/>
      <c r="M59" s="250"/>
      <c r="N59" s="250"/>
      <c r="O59" s="255"/>
      <c r="P59" s="250"/>
      <c r="Q59" s="261"/>
    </row>
    <row r="60" spans="2:17" s="65" customFormat="1" ht="26.25" customHeight="1" x14ac:dyDescent="0.3">
      <c r="B60" s="17" t="s">
        <v>310</v>
      </c>
      <c r="C60" s="8" t="s">
        <v>279</v>
      </c>
      <c r="D60" s="197" t="s">
        <v>26</v>
      </c>
      <c r="E60" s="197"/>
      <c r="F60" s="154">
        <f>10464/1000</f>
        <v>10.464</v>
      </c>
      <c r="G60" s="228"/>
      <c r="H60" s="228"/>
      <c r="I60" s="228"/>
      <c r="J60" s="228"/>
      <c r="K60" s="256"/>
      <c r="L60" s="251"/>
      <c r="M60" s="251"/>
      <c r="N60" s="251"/>
      <c r="O60" s="256"/>
      <c r="P60" s="251"/>
      <c r="Q60" s="262"/>
    </row>
    <row r="61" spans="2:17" s="65" customFormat="1" ht="26.25" customHeight="1" thickBot="1" x14ac:dyDescent="0.35">
      <c r="B61" s="21" t="s">
        <v>311</v>
      </c>
      <c r="C61" s="19" t="s">
        <v>295</v>
      </c>
      <c r="D61" s="198" t="s">
        <v>34</v>
      </c>
      <c r="E61" s="198"/>
      <c r="F61" s="198">
        <v>70</v>
      </c>
      <c r="G61" s="225"/>
      <c r="H61" s="225"/>
      <c r="I61" s="225"/>
      <c r="J61" s="225"/>
      <c r="K61" s="257"/>
      <c r="L61" s="252"/>
      <c r="M61" s="252"/>
      <c r="N61" s="252"/>
      <c r="O61" s="257"/>
      <c r="P61" s="252"/>
      <c r="Q61" s="263"/>
    </row>
    <row r="62" spans="2:17" s="65" customFormat="1" ht="24" customHeight="1" x14ac:dyDescent="0.3">
      <c r="B62" s="208" t="s">
        <v>62</v>
      </c>
      <c r="C62" s="14" t="s">
        <v>41</v>
      </c>
      <c r="D62" s="20" t="s">
        <v>26</v>
      </c>
      <c r="E62" s="20">
        <v>3.8860000000000001</v>
      </c>
      <c r="F62" s="20"/>
      <c r="G62" s="224">
        <f>I62+K62+M62+O62</f>
        <v>200000</v>
      </c>
      <c r="H62" s="224">
        <f>J62+L62+N62+P62+Q62</f>
        <v>0</v>
      </c>
      <c r="I62" s="224">
        <v>200000</v>
      </c>
      <c r="J62" s="224"/>
      <c r="K62" s="255"/>
      <c r="L62" s="250"/>
      <c r="M62" s="250"/>
      <c r="N62" s="250"/>
      <c r="O62" s="255"/>
      <c r="P62" s="250"/>
      <c r="Q62" s="261"/>
    </row>
    <row r="63" spans="2:17" s="65" customFormat="1" ht="24" customHeight="1" x14ac:dyDescent="0.3">
      <c r="B63" s="17" t="s">
        <v>144</v>
      </c>
      <c r="C63" s="8" t="s">
        <v>42</v>
      </c>
      <c r="D63" s="197" t="s">
        <v>26</v>
      </c>
      <c r="E63" s="197">
        <v>2.1589999999999998</v>
      </c>
      <c r="F63" s="197"/>
      <c r="G63" s="228"/>
      <c r="H63" s="228"/>
      <c r="I63" s="228"/>
      <c r="J63" s="228"/>
      <c r="K63" s="256"/>
      <c r="L63" s="251"/>
      <c r="M63" s="251"/>
      <c r="N63" s="251"/>
      <c r="O63" s="256"/>
      <c r="P63" s="251"/>
      <c r="Q63" s="262"/>
    </row>
    <row r="64" spans="2:17" s="65" customFormat="1" ht="24" customHeight="1" thickBot="1" x14ac:dyDescent="0.35">
      <c r="B64" s="21" t="s">
        <v>145</v>
      </c>
      <c r="C64" s="19" t="s">
        <v>43</v>
      </c>
      <c r="D64" s="198" t="s">
        <v>26</v>
      </c>
      <c r="E64" s="198">
        <v>1.7270000000000001</v>
      </c>
      <c r="F64" s="198"/>
      <c r="G64" s="225"/>
      <c r="H64" s="225"/>
      <c r="I64" s="225"/>
      <c r="J64" s="225"/>
      <c r="K64" s="257"/>
      <c r="L64" s="252"/>
      <c r="M64" s="252"/>
      <c r="N64" s="252"/>
      <c r="O64" s="257"/>
      <c r="P64" s="252"/>
      <c r="Q64" s="263"/>
    </row>
    <row r="65" spans="2:17" s="65" customFormat="1" ht="24" customHeight="1" x14ac:dyDescent="0.3">
      <c r="B65" s="208" t="s">
        <v>91</v>
      </c>
      <c r="C65" s="14" t="s">
        <v>44</v>
      </c>
      <c r="D65" s="20" t="s">
        <v>26</v>
      </c>
      <c r="E65" s="20">
        <v>12.183999999999999</v>
      </c>
      <c r="F65" s="20"/>
      <c r="G65" s="224">
        <f>I65+K65+M65+O65</f>
        <v>150000</v>
      </c>
      <c r="H65" s="224">
        <f>J65+L65+N65+P65+Q65</f>
        <v>0</v>
      </c>
      <c r="I65" s="224">
        <v>150000</v>
      </c>
      <c r="J65" s="224"/>
      <c r="K65" s="255"/>
      <c r="L65" s="250"/>
      <c r="M65" s="250"/>
      <c r="N65" s="250"/>
      <c r="O65" s="255"/>
      <c r="P65" s="250"/>
      <c r="Q65" s="261"/>
    </row>
    <row r="66" spans="2:17" s="65" customFormat="1" ht="24" customHeight="1" x14ac:dyDescent="0.3">
      <c r="B66" s="17" t="s">
        <v>180</v>
      </c>
      <c r="C66" s="8" t="s">
        <v>45</v>
      </c>
      <c r="D66" s="197" t="s">
        <v>26</v>
      </c>
      <c r="E66" s="197">
        <v>10.742000000000001</v>
      </c>
      <c r="F66" s="197"/>
      <c r="G66" s="228"/>
      <c r="H66" s="228"/>
      <c r="I66" s="228"/>
      <c r="J66" s="228"/>
      <c r="K66" s="256"/>
      <c r="L66" s="251"/>
      <c r="M66" s="251"/>
      <c r="N66" s="251"/>
      <c r="O66" s="256"/>
      <c r="P66" s="251"/>
      <c r="Q66" s="262"/>
    </row>
    <row r="67" spans="2:17" s="65" customFormat="1" ht="24" customHeight="1" thickBot="1" x14ac:dyDescent="0.35">
      <c r="B67" s="21" t="s">
        <v>181</v>
      </c>
      <c r="C67" s="19" t="s">
        <v>43</v>
      </c>
      <c r="D67" s="198" t="s">
        <v>26</v>
      </c>
      <c r="E67" s="198">
        <v>1.4419999999999999</v>
      </c>
      <c r="F67" s="198"/>
      <c r="G67" s="225"/>
      <c r="H67" s="225"/>
      <c r="I67" s="225"/>
      <c r="J67" s="225"/>
      <c r="K67" s="257"/>
      <c r="L67" s="252"/>
      <c r="M67" s="252"/>
      <c r="N67" s="252"/>
      <c r="O67" s="257"/>
      <c r="P67" s="252"/>
      <c r="Q67" s="263"/>
    </row>
    <row r="68" spans="2:17" s="65" customFormat="1" ht="24" customHeight="1" x14ac:dyDescent="0.3">
      <c r="B68" s="208" t="s">
        <v>67</v>
      </c>
      <c r="C68" s="14" t="s">
        <v>46</v>
      </c>
      <c r="D68" s="20" t="s">
        <v>26</v>
      </c>
      <c r="E68" s="20">
        <v>0.32900000000000001</v>
      </c>
      <c r="F68" s="20"/>
      <c r="G68" s="224">
        <f>I68+K68+M68+O68</f>
        <v>10000</v>
      </c>
      <c r="H68" s="224">
        <f>J68+L68+N68+P68+Q68</f>
        <v>0</v>
      </c>
      <c r="I68" s="224">
        <v>10000</v>
      </c>
      <c r="J68" s="224"/>
      <c r="K68" s="255"/>
      <c r="L68" s="250"/>
      <c r="M68" s="250"/>
      <c r="N68" s="250"/>
      <c r="O68" s="255"/>
      <c r="P68" s="250"/>
      <c r="Q68" s="261"/>
    </row>
    <row r="69" spans="2:17" s="65" customFormat="1" ht="24" customHeight="1" x14ac:dyDescent="0.3">
      <c r="B69" s="17" t="s">
        <v>312</v>
      </c>
      <c r="C69" s="8" t="s">
        <v>42</v>
      </c>
      <c r="D69" s="197" t="s">
        <v>26</v>
      </c>
      <c r="E69" s="197">
        <v>0.11700000000000001</v>
      </c>
      <c r="F69" s="197"/>
      <c r="G69" s="228"/>
      <c r="H69" s="228"/>
      <c r="I69" s="228"/>
      <c r="J69" s="228"/>
      <c r="K69" s="256"/>
      <c r="L69" s="251"/>
      <c r="M69" s="251"/>
      <c r="N69" s="251"/>
      <c r="O69" s="256"/>
      <c r="P69" s="251"/>
      <c r="Q69" s="262"/>
    </row>
    <row r="70" spans="2:17" s="65" customFormat="1" ht="24" customHeight="1" thickBot="1" x14ac:dyDescent="0.35">
      <c r="B70" s="18" t="s">
        <v>313</v>
      </c>
      <c r="C70" s="9" t="s">
        <v>43</v>
      </c>
      <c r="D70" s="10" t="s">
        <v>26</v>
      </c>
      <c r="E70" s="10">
        <v>0.21199999999999999</v>
      </c>
      <c r="F70" s="10"/>
      <c r="G70" s="243"/>
      <c r="H70" s="243"/>
      <c r="I70" s="243"/>
      <c r="J70" s="243"/>
      <c r="K70" s="272"/>
      <c r="L70" s="273"/>
      <c r="M70" s="273"/>
      <c r="N70" s="273"/>
      <c r="O70" s="272"/>
      <c r="P70" s="273"/>
      <c r="Q70" s="285"/>
    </row>
    <row r="71" spans="2:17" s="65" customFormat="1" ht="26.25" customHeight="1" thickBot="1" x14ac:dyDescent="0.35">
      <c r="B71" s="61" t="s">
        <v>92</v>
      </c>
      <c r="C71" s="122" t="s">
        <v>47</v>
      </c>
      <c r="D71" s="12" t="s">
        <v>48</v>
      </c>
      <c r="E71" s="12">
        <v>1</v>
      </c>
      <c r="F71" s="12"/>
      <c r="G71" s="115">
        <f>I71+K71+M71+O71</f>
        <v>46234</v>
      </c>
      <c r="H71" s="115">
        <f>J71+L71+N71+P71+Q71</f>
        <v>0</v>
      </c>
      <c r="I71" s="115">
        <v>46234</v>
      </c>
      <c r="J71" s="115"/>
      <c r="K71" s="190"/>
      <c r="L71" s="190"/>
      <c r="M71" s="190"/>
      <c r="N71" s="190"/>
      <c r="O71" s="190"/>
      <c r="P71" s="190"/>
      <c r="Q71" s="82"/>
    </row>
    <row r="72" spans="2:17" s="65" customFormat="1" ht="66" customHeight="1" x14ac:dyDescent="0.3">
      <c r="B72" s="208" t="s">
        <v>93</v>
      </c>
      <c r="C72" s="14" t="s">
        <v>35</v>
      </c>
      <c r="D72" s="209" t="s">
        <v>49</v>
      </c>
      <c r="E72" s="209">
        <v>5</v>
      </c>
      <c r="F72" s="209">
        <v>4</v>
      </c>
      <c r="G72" s="224">
        <f>I72+K72+M72+O72</f>
        <v>544864.35999999905</v>
      </c>
      <c r="H72" s="224">
        <f>J72+L72+N72+P72+Q72</f>
        <v>75744.299620000005</v>
      </c>
      <c r="I72" s="224">
        <v>544864.35999999905</v>
      </c>
      <c r="J72" s="224">
        <v>75744.299620000005</v>
      </c>
      <c r="K72" s="255"/>
      <c r="L72" s="250"/>
      <c r="M72" s="250"/>
      <c r="N72" s="250"/>
      <c r="O72" s="255"/>
      <c r="P72" s="250"/>
      <c r="Q72" s="258"/>
    </row>
    <row r="73" spans="2:17" s="65" customFormat="1" ht="24" customHeight="1" x14ac:dyDescent="0.3">
      <c r="B73" s="17" t="s">
        <v>134</v>
      </c>
      <c r="C73" s="8" t="s">
        <v>50</v>
      </c>
      <c r="D73" s="197" t="s">
        <v>49</v>
      </c>
      <c r="E73" s="197">
        <v>5</v>
      </c>
      <c r="F73" s="197"/>
      <c r="G73" s="228"/>
      <c r="H73" s="228"/>
      <c r="I73" s="228"/>
      <c r="J73" s="228"/>
      <c r="K73" s="271"/>
      <c r="L73" s="251"/>
      <c r="M73" s="251"/>
      <c r="N73" s="251"/>
      <c r="O73" s="271"/>
      <c r="P73" s="251"/>
      <c r="Q73" s="295"/>
    </row>
    <row r="74" spans="2:17" s="65" customFormat="1" ht="24" customHeight="1" thickBot="1" x14ac:dyDescent="0.35">
      <c r="B74" s="21" t="s">
        <v>314</v>
      </c>
      <c r="C74" s="19" t="s">
        <v>434</v>
      </c>
      <c r="D74" s="198" t="s">
        <v>49</v>
      </c>
      <c r="E74" s="198"/>
      <c r="F74" s="198">
        <v>4</v>
      </c>
      <c r="G74" s="225"/>
      <c r="H74" s="225"/>
      <c r="I74" s="225"/>
      <c r="J74" s="225"/>
      <c r="K74" s="257"/>
      <c r="L74" s="252"/>
      <c r="M74" s="252"/>
      <c r="N74" s="252"/>
      <c r="O74" s="257"/>
      <c r="P74" s="252"/>
      <c r="Q74" s="260"/>
    </row>
    <row r="75" spans="2:17" s="65" customFormat="1" ht="78.75" customHeight="1" x14ac:dyDescent="0.3">
      <c r="B75" s="208" t="s">
        <v>94</v>
      </c>
      <c r="C75" s="14" t="s">
        <v>243</v>
      </c>
      <c r="D75" s="20" t="s">
        <v>423</v>
      </c>
      <c r="E75" s="20"/>
      <c r="F75" s="20" t="s">
        <v>433</v>
      </c>
      <c r="G75" s="224">
        <f>I75+K75+M75+O75</f>
        <v>0</v>
      </c>
      <c r="H75" s="224">
        <f>J75+L75+N75+P75+Q75</f>
        <v>88750.940230000007</v>
      </c>
      <c r="I75" s="224"/>
      <c r="J75" s="224">
        <f>(88750940.23/1000)</f>
        <v>88750.940230000007</v>
      </c>
      <c r="K75" s="255"/>
      <c r="L75" s="250"/>
      <c r="M75" s="250"/>
      <c r="N75" s="250"/>
      <c r="O75" s="255"/>
      <c r="P75" s="250"/>
      <c r="Q75" s="258"/>
    </row>
    <row r="76" spans="2:17" s="65" customFormat="1" ht="21.75" customHeight="1" x14ac:dyDescent="0.3">
      <c r="B76" s="17" t="s">
        <v>146</v>
      </c>
      <c r="C76" s="8" t="s">
        <v>288</v>
      </c>
      <c r="D76" s="197" t="s">
        <v>34</v>
      </c>
      <c r="E76" s="197"/>
      <c r="F76" s="197">
        <v>234</v>
      </c>
      <c r="G76" s="228"/>
      <c r="H76" s="228"/>
      <c r="I76" s="228"/>
      <c r="J76" s="228"/>
      <c r="K76" s="271"/>
      <c r="L76" s="251"/>
      <c r="M76" s="251"/>
      <c r="N76" s="251"/>
      <c r="O76" s="271"/>
      <c r="P76" s="251"/>
      <c r="Q76" s="295"/>
    </row>
    <row r="77" spans="2:17" s="65" customFormat="1" ht="21.75" customHeight="1" x14ac:dyDescent="0.3">
      <c r="B77" s="17" t="s">
        <v>182</v>
      </c>
      <c r="C77" s="8" t="s">
        <v>289</v>
      </c>
      <c r="D77" s="197" t="s">
        <v>34</v>
      </c>
      <c r="E77" s="197"/>
      <c r="F77" s="197">
        <f>1+1+1+2+2+2+1+1+2+2+1+2+1+1+1+1+1+1+2+2+2+2+2+2+2+2+2+2+2+1+1+1+1+1+1+1+1+1+1+1+1+1+2+2+2+2+2+2+2+2</f>
        <v>75</v>
      </c>
      <c r="G77" s="228"/>
      <c r="H77" s="228"/>
      <c r="I77" s="228"/>
      <c r="J77" s="228"/>
      <c r="K77" s="271"/>
      <c r="L77" s="251"/>
      <c r="M77" s="251"/>
      <c r="N77" s="251"/>
      <c r="O77" s="271"/>
      <c r="P77" s="251"/>
      <c r="Q77" s="295"/>
    </row>
    <row r="78" spans="2:17" s="65" customFormat="1" ht="21.75" customHeight="1" x14ac:dyDescent="0.3">
      <c r="B78" s="17" t="s">
        <v>315</v>
      </c>
      <c r="C78" s="8" t="s">
        <v>290</v>
      </c>
      <c r="D78" s="197" t="s">
        <v>26</v>
      </c>
      <c r="E78" s="197"/>
      <c r="F78" s="63">
        <f>(2.06+2.06+2.06+2.06+2.06+2.06+2.06+2.06+2.06+2.06+2.06+2.06+2.06+2.06+2.06+2.06+2.06+2.06+2.06+2.06+2.06+2.06+2.06+2.06+2.06+2.06+2.06+2.06+2.06+2.06+2.06+2.06+2.06+2.06+2.06+2.06+2.06+2.06+2.06+2.06+2.06+2.06+2.06+2.06+2.06+2.06+2.06+2.06)/1000</f>
        <v>9.8880000000000065E-2</v>
      </c>
      <c r="G78" s="228"/>
      <c r="H78" s="228"/>
      <c r="I78" s="228"/>
      <c r="J78" s="228"/>
      <c r="K78" s="271"/>
      <c r="L78" s="251"/>
      <c r="M78" s="251"/>
      <c r="N78" s="251"/>
      <c r="O78" s="271"/>
      <c r="P78" s="251"/>
      <c r="Q78" s="295"/>
    </row>
    <row r="79" spans="2:17" s="65" customFormat="1" ht="21.75" customHeight="1" x14ac:dyDescent="0.3">
      <c r="B79" s="17" t="s">
        <v>316</v>
      </c>
      <c r="C79" s="8" t="s">
        <v>280</v>
      </c>
      <c r="D79" s="235" t="s">
        <v>37</v>
      </c>
      <c r="E79" s="235"/>
      <c r="F79" s="237">
        <f>1+1+1+1+1+1+1+1+1+1+1+1+1+1+1+1+1+1+1+1+1+1+1+1+1+1+1+1+1+1+1+1+1+1+1+1+1+1+1+1+1+1+1+1+1+1+1+1+1+1</f>
        <v>50</v>
      </c>
      <c r="G79" s="228"/>
      <c r="H79" s="228"/>
      <c r="I79" s="228"/>
      <c r="J79" s="228"/>
      <c r="K79" s="271"/>
      <c r="L79" s="251"/>
      <c r="M79" s="251"/>
      <c r="N79" s="251"/>
      <c r="O79" s="271"/>
      <c r="P79" s="251"/>
      <c r="Q79" s="295"/>
    </row>
    <row r="80" spans="2:17" s="65" customFormat="1" ht="21.75" customHeight="1" thickBot="1" x14ac:dyDescent="0.35">
      <c r="B80" s="21" t="s">
        <v>317</v>
      </c>
      <c r="C80" s="19" t="s">
        <v>281</v>
      </c>
      <c r="D80" s="242"/>
      <c r="E80" s="242"/>
      <c r="F80" s="241"/>
      <c r="G80" s="225"/>
      <c r="H80" s="225"/>
      <c r="I80" s="225"/>
      <c r="J80" s="225"/>
      <c r="K80" s="257"/>
      <c r="L80" s="252"/>
      <c r="M80" s="252"/>
      <c r="N80" s="252"/>
      <c r="O80" s="257"/>
      <c r="P80" s="252"/>
      <c r="Q80" s="260"/>
    </row>
    <row r="81" spans="2:17" s="65" customFormat="1" ht="63.75" customHeight="1" x14ac:dyDescent="0.3">
      <c r="B81" s="23" t="s">
        <v>76</v>
      </c>
      <c r="C81" s="14" t="s">
        <v>252</v>
      </c>
      <c r="D81" s="20" t="s">
        <v>169</v>
      </c>
      <c r="E81" s="20" t="s">
        <v>170</v>
      </c>
      <c r="F81" s="20" t="s">
        <v>424</v>
      </c>
      <c r="G81" s="224">
        <f>I81+K81+M81+O81</f>
        <v>724069.13384999998</v>
      </c>
      <c r="H81" s="224">
        <f>J81+L81+N81+P81+Q81</f>
        <v>130458.95001</v>
      </c>
      <c r="I81" s="224">
        <v>724069.13384999998</v>
      </c>
      <c r="J81" s="224">
        <v>130458.95001</v>
      </c>
      <c r="K81" s="244"/>
      <c r="L81" s="244"/>
      <c r="M81" s="244"/>
      <c r="N81" s="244"/>
      <c r="O81" s="244"/>
      <c r="P81" s="244"/>
      <c r="Q81" s="264"/>
    </row>
    <row r="82" spans="2:17" s="65" customFormat="1" ht="20.25" customHeight="1" x14ac:dyDescent="0.3">
      <c r="B82" s="24" t="s">
        <v>183</v>
      </c>
      <c r="C82" s="8" t="s">
        <v>119</v>
      </c>
      <c r="D82" s="197" t="s">
        <v>34</v>
      </c>
      <c r="E82" s="197">
        <v>24</v>
      </c>
      <c r="F82" s="197"/>
      <c r="G82" s="228"/>
      <c r="H82" s="228"/>
      <c r="I82" s="228"/>
      <c r="J82" s="228"/>
      <c r="K82" s="245"/>
      <c r="L82" s="245"/>
      <c r="M82" s="245"/>
      <c r="N82" s="245"/>
      <c r="O82" s="245"/>
      <c r="P82" s="245"/>
      <c r="Q82" s="265"/>
    </row>
    <row r="83" spans="2:17" s="65" customFormat="1" ht="20.25" customHeight="1" x14ac:dyDescent="0.3">
      <c r="B83" s="24" t="s">
        <v>318</v>
      </c>
      <c r="C83" s="8" t="s">
        <v>120</v>
      </c>
      <c r="D83" s="197" t="s">
        <v>34</v>
      </c>
      <c r="E83" s="197">
        <v>3</v>
      </c>
      <c r="F83" s="197"/>
      <c r="G83" s="228"/>
      <c r="H83" s="228"/>
      <c r="I83" s="228"/>
      <c r="J83" s="228"/>
      <c r="K83" s="245"/>
      <c r="L83" s="245"/>
      <c r="M83" s="245"/>
      <c r="N83" s="245"/>
      <c r="O83" s="245"/>
      <c r="P83" s="245"/>
      <c r="Q83" s="265"/>
    </row>
    <row r="84" spans="2:17" s="65" customFormat="1" ht="20.25" customHeight="1" x14ac:dyDescent="0.3">
      <c r="B84" s="24" t="s">
        <v>319</v>
      </c>
      <c r="C84" s="8" t="s">
        <v>121</v>
      </c>
      <c r="D84" s="197" t="s">
        <v>34</v>
      </c>
      <c r="E84" s="197">
        <v>73</v>
      </c>
      <c r="F84" s="197"/>
      <c r="G84" s="228"/>
      <c r="H84" s="228"/>
      <c r="I84" s="228"/>
      <c r="J84" s="228"/>
      <c r="K84" s="245"/>
      <c r="L84" s="245"/>
      <c r="M84" s="245"/>
      <c r="N84" s="245"/>
      <c r="O84" s="245"/>
      <c r="P84" s="245"/>
      <c r="Q84" s="265"/>
    </row>
    <row r="85" spans="2:17" s="65" customFormat="1" ht="20.25" customHeight="1" x14ac:dyDescent="0.3">
      <c r="B85" s="24" t="s">
        <v>320</v>
      </c>
      <c r="C85" s="8" t="s">
        <v>122</v>
      </c>
      <c r="D85" s="197" t="s">
        <v>49</v>
      </c>
      <c r="E85" s="197">
        <v>66</v>
      </c>
      <c r="F85" s="197"/>
      <c r="G85" s="228"/>
      <c r="H85" s="228"/>
      <c r="I85" s="228"/>
      <c r="J85" s="228"/>
      <c r="K85" s="245"/>
      <c r="L85" s="245"/>
      <c r="M85" s="245"/>
      <c r="N85" s="245"/>
      <c r="O85" s="245"/>
      <c r="P85" s="245"/>
      <c r="Q85" s="265"/>
    </row>
    <row r="86" spans="2:17" s="65" customFormat="1" ht="20.25" customHeight="1" x14ac:dyDescent="0.3">
      <c r="B86" s="24" t="s">
        <v>321</v>
      </c>
      <c r="C86" s="8" t="s">
        <v>106</v>
      </c>
      <c r="D86" s="197" t="s">
        <v>26</v>
      </c>
      <c r="E86" s="197">
        <v>11.871</v>
      </c>
      <c r="F86" s="197"/>
      <c r="G86" s="228"/>
      <c r="H86" s="228"/>
      <c r="I86" s="228"/>
      <c r="J86" s="228"/>
      <c r="K86" s="245"/>
      <c r="L86" s="245"/>
      <c r="M86" s="245"/>
      <c r="N86" s="245"/>
      <c r="O86" s="245"/>
      <c r="P86" s="245"/>
      <c r="Q86" s="265"/>
    </row>
    <row r="87" spans="2:17" s="65" customFormat="1" ht="20.25" customHeight="1" x14ac:dyDescent="0.3">
      <c r="B87" s="24" t="s">
        <v>322</v>
      </c>
      <c r="C87" s="8" t="s">
        <v>107</v>
      </c>
      <c r="D87" s="197" t="s">
        <v>26</v>
      </c>
      <c r="E87" s="197">
        <v>1.524</v>
      </c>
      <c r="F87" s="197"/>
      <c r="G87" s="228"/>
      <c r="H87" s="228"/>
      <c r="I87" s="228"/>
      <c r="J87" s="228"/>
      <c r="K87" s="245"/>
      <c r="L87" s="245"/>
      <c r="M87" s="245"/>
      <c r="N87" s="245"/>
      <c r="O87" s="245"/>
      <c r="P87" s="245"/>
      <c r="Q87" s="265"/>
    </row>
    <row r="88" spans="2:17" s="65" customFormat="1" ht="20.25" customHeight="1" x14ac:dyDescent="0.3">
      <c r="B88" s="24" t="s">
        <v>323</v>
      </c>
      <c r="C88" s="8" t="s">
        <v>296</v>
      </c>
      <c r="D88" s="197" t="s">
        <v>34</v>
      </c>
      <c r="E88" s="197"/>
      <c r="F88" s="197">
        <f>2+2+2+2+2+2+2+2+2+2+2+2</f>
        <v>24</v>
      </c>
      <c r="G88" s="228"/>
      <c r="H88" s="228"/>
      <c r="I88" s="228"/>
      <c r="J88" s="228"/>
      <c r="K88" s="245"/>
      <c r="L88" s="245"/>
      <c r="M88" s="245"/>
      <c r="N88" s="245"/>
      <c r="O88" s="245"/>
      <c r="P88" s="245"/>
      <c r="Q88" s="265"/>
    </row>
    <row r="89" spans="2:17" s="65" customFormat="1" ht="20.25" customHeight="1" x14ac:dyDescent="0.3">
      <c r="B89" s="24" t="s">
        <v>324</v>
      </c>
      <c r="C89" s="8" t="s">
        <v>282</v>
      </c>
      <c r="D89" s="197" t="s">
        <v>34</v>
      </c>
      <c r="E89" s="197"/>
      <c r="F89" s="197">
        <f>2+2+2+2+2+2+2+2+2+2+2+2</f>
        <v>24</v>
      </c>
      <c r="G89" s="228"/>
      <c r="H89" s="228"/>
      <c r="I89" s="228"/>
      <c r="J89" s="228"/>
      <c r="K89" s="245"/>
      <c r="L89" s="245"/>
      <c r="M89" s="245"/>
      <c r="N89" s="245"/>
      <c r="O89" s="245"/>
      <c r="P89" s="245"/>
      <c r="Q89" s="265"/>
    </row>
    <row r="90" spans="2:17" s="65" customFormat="1" ht="20.25" customHeight="1" x14ac:dyDescent="0.3">
      <c r="B90" s="24" t="s">
        <v>325</v>
      </c>
      <c r="C90" s="8" t="s">
        <v>297</v>
      </c>
      <c r="D90" s="197" t="s">
        <v>34</v>
      </c>
      <c r="E90" s="197"/>
      <c r="F90" s="197">
        <f>6+6+7+4+7+6+6+4+6+6+6+5</f>
        <v>69</v>
      </c>
      <c r="G90" s="228"/>
      <c r="H90" s="228"/>
      <c r="I90" s="228"/>
      <c r="J90" s="228"/>
      <c r="K90" s="245"/>
      <c r="L90" s="245"/>
      <c r="M90" s="245"/>
      <c r="N90" s="245"/>
      <c r="O90" s="245"/>
      <c r="P90" s="245"/>
      <c r="Q90" s="265"/>
    </row>
    <row r="91" spans="2:17" s="65" customFormat="1" ht="20.25" customHeight="1" thickBot="1" x14ac:dyDescent="0.35">
      <c r="B91" s="64" t="s">
        <v>326</v>
      </c>
      <c r="C91" s="19" t="s">
        <v>283</v>
      </c>
      <c r="D91" s="198" t="s">
        <v>34</v>
      </c>
      <c r="E91" s="198"/>
      <c r="F91" s="198">
        <f>1+1+1+1+1+1+1+1+1+1+1+1+1+1+1+1+1+1+1+1+1+1+1+1+1+1+1</f>
        <v>27</v>
      </c>
      <c r="G91" s="225"/>
      <c r="H91" s="225"/>
      <c r="I91" s="225"/>
      <c r="J91" s="225"/>
      <c r="K91" s="253"/>
      <c r="L91" s="253"/>
      <c r="M91" s="253"/>
      <c r="N91" s="253"/>
      <c r="O91" s="253"/>
      <c r="P91" s="253"/>
      <c r="Q91" s="274"/>
    </row>
    <row r="92" spans="2:17" s="65" customFormat="1" ht="105.75" customHeight="1" thickBot="1" x14ac:dyDescent="0.35">
      <c r="B92" s="46" t="s">
        <v>95</v>
      </c>
      <c r="C92" s="211" t="s">
        <v>51</v>
      </c>
      <c r="D92" s="124"/>
      <c r="E92" s="116"/>
      <c r="F92" s="116"/>
      <c r="G92" s="114">
        <f>I92+K92+M92+O92</f>
        <v>634260</v>
      </c>
      <c r="H92" s="114">
        <f>J92+L92+N92+P92+Q92</f>
        <v>167929.76989</v>
      </c>
      <c r="I92" s="114">
        <f>634260</f>
        <v>634260</v>
      </c>
      <c r="J92" s="114">
        <v>167929.76989</v>
      </c>
      <c r="K92" s="125"/>
      <c r="L92" s="125"/>
      <c r="M92" s="125"/>
      <c r="N92" s="125"/>
      <c r="O92" s="125"/>
      <c r="P92" s="125"/>
      <c r="Q92" s="67"/>
    </row>
    <row r="93" spans="2:17" s="65" customFormat="1" ht="54" customHeight="1" x14ac:dyDescent="0.3">
      <c r="B93" s="208" t="s">
        <v>96</v>
      </c>
      <c r="C93" s="14" t="s">
        <v>253</v>
      </c>
      <c r="D93" s="20" t="s">
        <v>155</v>
      </c>
      <c r="E93" s="20" t="s">
        <v>156</v>
      </c>
      <c r="F93" s="209"/>
      <c r="G93" s="203">
        <f>I93+K93+M93+O93</f>
        <v>23618.604500000001</v>
      </c>
      <c r="H93" s="203">
        <f>J93+L93+N93+P93+Q93</f>
        <v>0</v>
      </c>
      <c r="I93" s="203">
        <f>23618.6045</f>
        <v>23618.604500000001</v>
      </c>
      <c r="J93" s="203"/>
      <c r="K93" s="199"/>
      <c r="L93" s="199"/>
      <c r="M93" s="199"/>
      <c r="N93" s="199"/>
      <c r="O93" s="199"/>
      <c r="P93" s="199"/>
      <c r="Q93" s="69"/>
    </row>
    <row r="94" spans="2:17" s="65" customFormat="1" ht="42.75" customHeight="1" x14ac:dyDescent="0.3">
      <c r="B94" s="17" t="s">
        <v>327</v>
      </c>
      <c r="C94" s="8" t="s">
        <v>254</v>
      </c>
      <c r="D94" s="197" t="s">
        <v>34</v>
      </c>
      <c r="E94" s="197">
        <v>6</v>
      </c>
      <c r="F94" s="217"/>
      <c r="G94" s="204">
        <f>I94+K94+M94+O94</f>
        <v>1052.0999999999999</v>
      </c>
      <c r="H94" s="204">
        <f>J94+L94+N94+P94+Q94</f>
        <v>0</v>
      </c>
      <c r="I94" s="204">
        <v>1052.0999999999999</v>
      </c>
      <c r="J94" s="204"/>
      <c r="K94" s="200"/>
      <c r="L94" s="200"/>
      <c r="M94" s="200"/>
      <c r="N94" s="200"/>
      <c r="O94" s="200"/>
      <c r="P94" s="200"/>
      <c r="Q94" s="70"/>
    </row>
    <row r="95" spans="2:17" s="65" customFormat="1" ht="30" customHeight="1" x14ac:dyDescent="0.3">
      <c r="B95" s="17" t="s">
        <v>328</v>
      </c>
      <c r="C95" s="8" t="s">
        <v>255</v>
      </c>
      <c r="D95" s="197" t="s">
        <v>34</v>
      </c>
      <c r="E95" s="197">
        <v>25</v>
      </c>
      <c r="F95" s="217"/>
      <c r="G95" s="204">
        <f t="shared" ref="G95:G99" si="6">I95+K95+M95+O95</f>
        <v>1504.1665</v>
      </c>
      <c r="H95" s="204">
        <f t="shared" ref="H95:H99" si="7">J95+L95+N95+P95+Q95</f>
        <v>0</v>
      </c>
      <c r="I95" s="204">
        <v>1504.1665</v>
      </c>
      <c r="J95" s="204"/>
      <c r="K95" s="200"/>
      <c r="L95" s="200"/>
      <c r="M95" s="200"/>
      <c r="N95" s="200"/>
      <c r="O95" s="200"/>
      <c r="P95" s="200"/>
      <c r="Q95" s="70"/>
    </row>
    <row r="96" spans="2:17" s="65" customFormat="1" ht="31.5" customHeight="1" x14ac:dyDescent="0.3">
      <c r="B96" s="17" t="s">
        <v>329</v>
      </c>
      <c r="C96" s="8" t="s">
        <v>256</v>
      </c>
      <c r="D96" s="197" t="s">
        <v>34</v>
      </c>
      <c r="E96" s="197">
        <v>15</v>
      </c>
      <c r="F96" s="217"/>
      <c r="G96" s="204">
        <f t="shared" si="6"/>
        <v>929.745</v>
      </c>
      <c r="H96" s="204">
        <f t="shared" si="7"/>
        <v>0</v>
      </c>
      <c r="I96" s="204">
        <v>929.745</v>
      </c>
      <c r="J96" s="204"/>
      <c r="K96" s="200"/>
      <c r="L96" s="200"/>
      <c r="M96" s="200"/>
      <c r="N96" s="200"/>
      <c r="O96" s="200"/>
      <c r="P96" s="200"/>
      <c r="Q96" s="70"/>
    </row>
    <row r="97" spans="1:17" s="65" customFormat="1" ht="18.75" x14ac:dyDescent="0.3">
      <c r="B97" s="17" t="s">
        <v>330</v>
      </c>
      <c r="C97" s="8" t="s">
        <v>257</v>
      </c>
      <c r="D97" s="197" t="s">
        <v>34</v>
      </c>
      <c r="E97" s="197">
        <v>2</v>
      </c>
      <c r="F97" s="217"/>
      <c r="G97" s="204">
        <f t="shared" si="6"/>
        <v>1137.0619999999999</v>
      </c>
      <c r="H97" s="204">
        <f t="shared" si="7"/>
        <v>0</v>
      </c>
      <c r="I97" s="204">
        <v>1137.0619999999999</v>
      </c>
      <c r="J97" s="204"/>
      <c r="K97" s="200"/>
      <c r="L97" s="200"/>
      <c r="M97" s="200"/>
      <c r="N97" s="200"/>
      <c r="O97" s="200"/>
      <c r="P97" s="200"/>
      <c r="Q97" s="70"/>
    </row>
    <row r="98" spans="1:17" s="65" customFormat="1" ht="44.25" customHeight="1" x14ac:dyDescent="0.3">
      <c r="B98" s="17" t="s">
        <v>331</v>
      </c>
      <c r="C98" s="8" t="s">
        <v>258</v>
      </c>
      <c r="D98" s="197" t="s">
        <v>34</v>
      </c>
      <c r="E98" s="197">
        <v>4</v>
      </c>
      <c r="F98" s="217"/>
      <c r="G98" s="204">
        <f>I98+K98+M98+O98</f>
        <v>14081</v>
      </c>
      <c r="H98" s="204">
        <f t="shared" si="7"/>
        <v>0</v>
      </c>
      <c r="I98" s="204">
        <v>14081</v>
      </c>
      <c r="J98" s="204"/>
      <c r="K98" s="200"/>
      <c r="L98" s="200"/>
      <c r="M98" s="200"/>
      <c r="N98" s="200"/>
      <c r="O98" s="200"/>
      <c r="P98" s="200"/>
      <c r="Q98" s="70"/>
    </row>
    <row r="99" spans="1:17" s="65" customFormat="1" ht="48" customHeight="1" thickBot="1" x14ac:dyDescent="0.35">
      <c r="B99" s="21" t="s">
        <v>332</v>
      </c>
      <c r="C99" s="19" t="s">
        <v>259</v>
      </c>
      <c r="D99" s="198" t="s">
        <v>152</v>
      </c>
      <c r="E99" s="198">
        <v>1</v>
      </c>
      <c r="F99" s="36"/>
      <c r="G99" s="205">
        <f t="shared" si="6"/>
        <v>4914.5309999999999</v>
      </c>
      <c r="H99" s="205">
        <f t="shared" si="7"/>
        <v>0</v>
      </c>
      <c r="I99" s="205">
        <v>4914.5309999999999</v>
      </c>
      <c r="J99" s="205"/>
      <c r="K99" s="201"/>
      <c r="L99" s="201"/>
      <c r="M99" s="201"/>
      <c r="N99" s="201"/>
      <c r="O99" s="201"/>
      <c r="P99" s="201"/>
      <c r="Q99" s="126"/>
    </row>
    <row r="100" spans="1:17" s="65" customFormat="1" ht="18.75" x14ac:dyDescent="0.3">
      <c r="B100" s="208" t="s">
        <v>97</v>
      </c>
      <c r="C100" s="14" t="s">
        <v>109</v>
      </c>
      <c r="D100" s="209" t="s">
        <v>34</v>
      </c>
      <c r="E100" s="209">
        <v>7</v>
      </c>
      <c r="F100" s="209">
        <v>7</v>
      </c>
      <c r="G100" s="203">
        <f>I100+K100+M100+O100</f>
        <v>2800</v>
      </c>
      <c r="H100" s="203">
        <f>J100+L100+N100+P100+Q100</f>
        <v>2610.23</v>
      </c>
      <c r="I100" s="203">
        <f>I101</f>
        <v>2800</v>
      </c>
      <c r="J100" s="203">
        <f>J101</f>
        <v>2610.23</v>
      </c>
      <c r="K100" s="199"/>
      <c r="L100" s="199"/>
      <c r="M100" s="199"/>
      <c r="N100" s="199"/>
      <c r="O100" s="199"/>
      <c r="P100" s="199"/>
      <c r="Q100" s="69"/>
    </row>
    <row r="101" spans="1:17" s="65" customFormat="1" ht="19.5" thickBot="1" x14ac:dyDescent="0.35">
      <c r="B101" s="18" t="s">
        <v>135</v>
      </c>
      <c r="C101" s="9" t="s">
        <v>260</v>
      </c>
      <c r="D101" s="10" t="s">
        <v>34</v>
      </c>
      <c r="E101" s="10">
        <v>7</v>
      </c>
      <c r="F101" s="10">
        <v>7</v>
      </c>
      <c r="G101" s="127">
        <v>2800</v>
      </c>
      <c r="H101" s="210">
        <f>J101+L101+N101+P101+Q101</f>
        <v>2610.23</v>
      </c>
      <c r="I101" s="127">
        <v>2800</v>
      </c>
      <c r="J101" s="127">
        <v>2610.23</v>
      </c>
      <c r="K101" s="207"/>
      <c r="L101" s="207"/>
      <c r="M101" s="207"/>
      <c r="N101" s="207"/>
      <c r="O101" s="207"/>
      <c r="P101" s="207"/>
      <c r="Q101" s="71"/>
    </row>
    <row r="102" spans="1:17" s="162" customFormat="1" ht="31.5" customHeight="1" thickBot="1" x14ac:dyDescent="0.3">
      <c r="A102" s="161"/>
      <c r="B102" s="296" t="s">
        <v>261</v>
      </c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8"/>
    </row>
    <row r="103" spans="1:17" s="161" customFormat="1" ht="33.75" customHeight="1" thickBot="1" x14ac:dyDescent="0.3">
      <c r="B103" s="177"/>
      <c r="C103" s="178" t="s">
        <v>52</v>
      </c>
      <c r="D103" s="179"/>
      <c r="E103" s="179"/>
      <c r="F103" s="179"/>
      <c r="G103" s="180">
        <f>I103+K103+M103+O103</f>
        <v>9829973.401596427</v>
      </c>
      <c r="H103" s="180">
        <f>J103+L103+N103+P103+Q103</f>
        <v>1035100.5754900001</v>
      </c>
      <c r="I103" s="180">
        <f t="shared" ref="I103:Q103" si="8">SUM(I104:I138)</f>
        <v>9829973.401596427</v>
      </c>
      <c r="J103" s="180">
        <f t="shared" si="8"/>
        <v>1035100.5754900001</v>
      </c>
      <c r="K103" s="180">
        <f t="shared" si="8"/>
        <v>0</v>
      </c>
      <c r="L103" s="180">
        <f t="shared" si="8"/>
        <v>0</v>
      </c>
      <c r="M103" s="180">
        <f t="shared" si="8"/>
        <v>0</v>
      </c>
      <c r="N103" s="180">
        <f t="shared" si="8"/>
        <v>0</v>
      </c>
      <c r="O103" s="180">
        <f t="shared" si="8"/>
        <v>0</v>
      </c>
      <c r="P103" s="180">
        <f t="shared" si="8"/>
        <v>0</v>
      </c>
      <c r="Q103" s="181">
        <f t="shared" si="8"/>
        <v>0</v>
      </c>
    </row>
    <row r="104" spans="1:17" s="72" customFormat="1" ht="29.25" customHeight="1" thickBot="1" x14ac:dyDescent="0.35">
      <c r="A104" s="65"/>
      <c r="B104" s="43"/>
      <c r="C104" s="44" t="s">
        <v>53</v>
      </c>
      <c r="D104" s="159"/>
      <c r="E104" s="159"/>
      <c r="F104" s="159"/>
      <c r="G104" s="128"/>
      <c r="H104" s="128"/>
      <c r="I104" s="129"/>
      <c r="J104" s="129"/>
      <c r="K104" s="128"/>
      <c r="L104" s="128"/>
      <c r="M104" s="128"/>
      <c r="N104" s="128"/>
      <c r="O104" s="128"/>
      <c r="P104" s="128"/>
      <c r="Q104" s="83"/>
    </row>
    <row r="105" spans="1:17" s="65" customFormat="1" ht="61.5" customHeight="1" x14ac:dyDescent="0.3">
      <c r="B105" s="208" t="s">
        <v>102</v>
      </c>
      <c r="C105" s="14" t="s">
        <v>55</v>
      </c>
      <c r="D105" s="20" t="s">
        <v>169</v>
      </c>
      <c r="E105" s="20" t="s">
        <v>425</v>
      </c>
      <c r="F105" s="20" t="s">
        <v>426</v>
      </c>
      <c r="G105" s="203">
        <f>I105+K105+M105+O105</f>
        <v>1291175</v>
      </c>
      <c r="H105" s="203">
        <f>J105+L105+N105+P105+Q105</f>
        <v>348821.79476000002</v>
      </c>
      <c r="I105" s="203">
        <v>1291175</v>
      </c>
      <c r="J105" s="203">
        <v>348821.79476000002</v>
      </c>
      <c r="K105" s="73"/>
      <c r="L105" s="73"/>
      <c r="M105" s="74"/>
      <c r="N105" s="74"/>
      <c r="O105" s="74"/>
      <c r="P105" s="74"/>
      <c r="Q105" s="69"/>
    </row>
    <row r="106" spans="1:17" s="66" customFormat="1" ht="37.5" x14ac:dyDescent="0.3">
      <c r="B106" s="17" t="s">
        <v>136</v>
      </c>
      <c r="C106" s="8" t="s">
        <v>173</v>
      </c>
      <c r="D106" s="197" t="s">
        <v>82</v>
      </c>
      <c r="E106" s="6"/>
      <c r="F106" s="197">
        <v>1</v>
      </c>
      <c r="G106" s="7"/>
      <c r="H106" s="7"/>
      <c r="I106" s="7"/>
      <c r="J106" s="7"/>
      <c r="K106" s="75"/>
      <c r="L106" s="75"/>
      <c r="M106" s="76"/>
      <c r="N106" s="76"/>
      <c r="O106" s="76"/>
      <c r="P106" s="76"/>
      <c r="Q106" s="77"/>
    </row>
    <row r="107" spans="1:17" s="66" customFormat="1" ht="37.5" x14ac:dyDescent="0.3">
      <c r="B107" s="17" t="s">
        <v>333</v>
      </c>
      <c r="C107" s="8" t="s">
        <v>174</v>
      </c>
      <c r="D107" s="197" t="s">
        <v>82</v>
      </c>
      <c r="E107" s="6"/>
      <c r="F107" s="197">
        <v>1</v>
      </c>
      <c r="G107" s="7"/>
      <c r="H107" s="7"/>
      <c r="I107" s="7"/>
      <c r="J107" s="7"/>
      <c r="K107" s="75"/>
      <c r="L107" s="75"/>
      <c r="M107" s="76"/>
      <c r="N107" s="76"/>
      <c r="O107" s="76"/>
      <c r="P107" s="76"/>
      <c r="Q107" s="77"/>
    </row>
    <row r="108" spans="1:17" s="66" customFormat="1" ht="18.75" x14ac:dyDescent="0.3">
      <c r="B108" s="17" t="s">
        <v>334</v>
      </c>
      <c r="C108" s="8" t="s">
        <v>284</v>
      </c>
      <c r="D108" s="197" t="s">
        <v>26</v>
      </c>
      <c r="E108" s="6"/>
      <c r="F108" s="63">
        <f>0.292+0.0204+0.512+5.0640624</f>
        <v>5.8884623999999999</v>
      </c>
      <c r="G108" s="7"/>
      <c r="H108" s="7"/>
      <c r="I108" s="7"/>
      <c r="J108" s="7"/>
      <c r="K108" s="75"/>
      <c r="L108" s="75"/>
      <c r="M108" s="76"/>
      <c r="N108" s="76"/>
      <c r="O108" s="76"/>
      <c r="P108" s="76"/>
      <c r="Q108" s="77"/>
    </row>
    <row r="109" spans="1:17" s="66" customFormat="1" ht="19.5" thickBot="1" x14ac:dyDescent="0.35">
      <c r="B109" s="21" t="s">
        <v>335</v>
      </c>
      <c r="C109" s="191" t="s">
        <v>285</v>
      </c>
      <c r="D109" s="198" t="s">
        <v>34</v>
      </c>
      <c r="E109" s="198"/>
      <c r="F109" s="198">
        <v>1</v>
      </c>
      <c r="G109" s="192"/>
      <c r="H109" s="192"/>
      <c r="I109" s="192"/>
      <c r="J109" s="192"/>
      <c r="K109" s="193"/>
      <c r="L109" s="193"/>
      <c r="M109" s="194"/>
      <c r="N109" s="194"/>
      <c r="O109" s="194"/>
      <c r="P109" s="194"/>
      <c r="Q109" s="195"/>
    </row>
    <row r="110" spans="1:17" s="65" customFormat="1" ht="42.75" customHeight="1" x14ac:dyDescent="0.3">
      <c r="B110" s="208" t="s">
        <v>103</v>
      </c>
      <c r="C110" s="14" t="s">
        <v>57</v>
      </c>
      <c r="D110" s="20" t="s">
        <v>26</v>
      </c>
      <c r="E110" s="20">
        <v>62.13</v>
      </c>
      <c r="F110" s="20"/>
      <c r="G110" s="224">
        <f>I110+K110+M110+O110</f>
        <v>1476954.8230000001</v>
      </c>
      <c r="H110" s="224">
        <f>J110+L110+N110+P110+Q110</f>
        <v>0</v>
      </c>
      <c r="I110" s="224">
        <v>1476954.8230000001</v>
      </c>
      <c r="J110" s="224"/>
      <c r="K110" s="275"/>
      <c r="L110" s="275"/>
      <c r="M110" s="282"/>
      <c r="N110" s="282"/>
      <c r="O110" s="279"/>
      <c r="P110" s="279"/>
      <c r="Q110" s="261"/>
    </row>
    <row r="111" spans="1:17" s="65" customFormat="1" ht="24" customHeight="1" thickBot="1" x14ac:dyDescent="0.35">
      <c r="B111" s="18" t="s">
        <v>137</v>
      </c>
      <c r="C111" s="9" t="s">
        <v>58</v>
      </c>
      <c r="D111" s="32" t="s">
        <v>26</v>
      </c>
      <c r="E111" s="32">
        <v>62.13</v>
      </c>
      <c r="F111" s="32"/>
      <c r="G111" s="243"/>
      <c r="H111" s="243"/>
      <c r="I111" s="243"/>
      <c r="J111" s="243"/>
      <c r="K111" s="278"/>
      <c r="L111" s="278"/>
      <c r="M111" s="283"/>
      <c r="N111" s="283"/>
      <c r="O111" s="284"/>
      <c r="P111" s="284"/>
      <c r="Q111" s="285"/>
    </row>
    <row r="112" spans="1:17" s="72" customFormat="1" ht="27.75" customHeight="1" thickBot="1" x14ac:dyDescent="0.35">
      <c r="A112" s="65"/>
      <c r="B112" s="43"/>
      <c r="C112" s="44" t="s">
        <v>59</v>
      </c>
      <c r="D112" s="159"/>
      <c r="E112" s="159"/>
      <c r="F112" s="159"/>
      <c r="G112" s="128"/>
      <c r="H112" s="128"/>
      <c r="I112" s="129"/>
      <c r="J112" s="129"/>
      <c r="K112" s="128"/>
      <c r="L112" s="128"/>
      <c r="M112" s="128"/>
      <c r="N112" s="128"/>
      <c r="O112" s="128"/>
      <c r="P112" s="128"/>
      <c r="Q112" s="83"/>
    </row>
    <row r="113" spans="2:17" s="65" customFormat="1" ht="74.25" customHeight="1" thickBot="1" x14ac:dyDescent="0.35">
      <c r="B113" s="46" t="s">
        <v>104</v>
      </c>
      <c r="C113" s="211" t="s">
        <v>61</v>
      </c>
      <c r="D113" s="124" t="s">
        <v>34</v>
      </c>
      <c r="E113" s="124">
        <v>1</v>
      </c>
      <c r="F113" s="124"/>
      <c r="G113" s="114">
        <f>I113+K113+M113+O113</f>
        <v>300000</v>
      </c>
      <c r="H113" s="114">
        <f>J113+L113+N113+P113+Q113</f>
        <v>0</v>
      </c>
      <c r="I113" s="113">
        <v>300000</v>
      </c>
      <c r="J113" s="113"/>
      <c r="K113" s="130"/>
      <c r="L113" s="130"/>
      <c r="M113" s="131"/>
      <c r="N113" s="131"/>
      <c r="O113" s="131"/>
      <c r="P113" s="131"/>
      <c r="Q113" s="67"/>
    </row>
    <row r="114" spans="2:17" s="65" customFormat="1" ht="66.75" customHeight="1" thickBot="1" x14ac:dyDescent="0.35">
      <c r="B114" s="132" t="s">
        <v>118</v>
      </c>
      <c r="C114" s="211" t="s">
        <v>63</v>
      </c>
      <c r="D114" s="124" t="s">
        <v>34</v>
      </c>
      <c r="E114" s="124">
        <v>1</v>
      </c>
      <c r="F114" s="124"/>
      <c r="G114" s="133">
        <f>I114+K114+M114+O114</f>
        <v>100000</v>
      </c>
      <c r="H114" s="133">
        <f>J114+L114+N114+P114+Q114</f>
        <v>0</v>
      </c>
      <c r="I114" s="113">
        <v>100000</v>
      </c>
      <c r="J114" s="113"/>
      <c r="K114" s="130"/>
      <c r="L114" s="130"/>
      <c r="M114" s="131"/>
      <c r="N114" s="131"/>
      <c r="O114" s="131"/>
      <c r="P114" s="131"/>
      <c r="Q114" s="67"/>
    </row>
    <row r="115" spans="2:17" s="65" customFormat="1" ht="68.25" customHeight="1" x14ac:dyDescent="0.3">
      <c r="B115" s="23" t="s">
        <v>105</v>
      </c>
      <c r="C115" s="14" t="s">
        <v>262</v>
      </c>
      <c r="D115" s="20" t="s">
        <v>30</v>
      </c>
      <c r="E115" s="20" t="s">
        <v>151</v>
      </c>
      <c r="F115" s="30"/>
      <c r="G115" s="224">
        <f>I115+K115+M115+O115</f>
        <v>4000000</v>
      </c>
      <c r="H115" s="224">
        <f>J115+L115+N115+P115+Q115</f>
        <v>0</v>
      </c>
      <c r="I115" s="244">
        <v>4000000</v>
      </c>
      <c r="J115" s="244"/>
      <c r="K115" s="275"/>
      <c r="L115" s="275"/>
      <c r="M115" s="279"/>
      <c r="N115" s="279"/>
      <c r="O115" s="279"/>
      <c r="P115" s="279"/>
      <c r="Q115" s="261"/>
    </row>
    <row r="116" spans="2:17" s="65" customFormat="1" ht="24.75" customHeight="1" x14ac:dyDescent="0.3">
      <c r="B116" s="17" t="s">
        <v>138</v>
      </c>
      <c r="C116" s="8" t="s">
        <v>64</v>
      </c>
      <c r="D116" s="214" t="s">
        <v>26</v>
      </c>
      <c r="E116" s="197">
        <v>378.60899999999998</v>
      </c>
      <c r="F116" s="197"/>
      <c r="G116" s="228"/>
      <c r="H116" s="228"/>
      <c r="I116" s="245"/>
      <c r="J116" s="245"/>
      <c r="K116" s="276"/>
      <c r="L116" s="276"/>
      <c r="M116" s="280"/>
      <c r="N116" s="280"/>
      <c r="O116" s="280"/>
      <c r="P116" s="280"/>
      <c r="Q116" s="262"/>
    </row>
    <row r="117" spans="2:17" s="65" customFormat="1" ht="24.75" customHeight="1" x14ac:dyDescent="0.3">
      <c r="B117" s="17" t="s">
        <v>184</v>
      </c>
      <c r="C117" s="8" t="s">
        <v>65</v>
      </c>
      <c r="D117" s="214" t="s">
        <v>34</v>
      </c>
      <c r="E117" s="197">
        <v>13</v>
      </c>
      <c r="F117" s="197"/>
      <c r="G117" s="228"/>
      <c r="H117" s="228"/>
      <c r="I117" s="245"/>
      <c r="J117" s="245"/>
      <c r="K117" s="276"/>
      <c r="L117" s="276"/>
      <c r="M117" s="280"/>
      <c r="N117" s="280"/>
      <c r="O117" s="280"/>
      <c r="P117" s="280"/>
      <c r="Q117" s="262"/>
    </row>
    <row r="118" spans="2:17" s="65" customFormat="1" ht="24.75" customHeight="1" thickBot="1" x14ac:dyDescent="0.35">
      <c r="B118" s="21" t="s">
        <v>336</v>
      </c>
      <c r="C118" s="19" t="s">
        <v>66</v>
      </c>
      <c r="D118" s="215" t="s">
        <v>34</v>
      </c>
      <c r="E118" s="198">
        <v>109</v>
      </c>
      <c r="F118" s="198"/>
      <c r="G118" s="225"/>
      <c r="H118" s="225"/>
      <c r="I118" s="253"/>
      <c r="J118" s="253"/>
      <c r="K118" s="277"/>
      <c r="L118" s="277"/>
      <c r="M118" s="281"/>
      <c r="N118" s="281"/>
      <c r="O118" s="281"/>
      <c r="P118" s="281"/>
      <c r="Q118" s="263"/>
    </row>
    <row r="119" spans="2:17" s="65" customFormat="1" ht="49.5" customHeight="1" x14ac:dyDescent="0.3">
      <c r="B119" s="208" t="s">
        <v>129</v>
      </c>
      <c r="C119" s="14" t="s">
        <v>68</v>
      </c>
      <c r="D119" s="20" t="s">
        <v>30</v>
      </c>
      <c r="E119" s="20" t="s">
        <v>432</v>
      </c>
      <c r="F119" s="20" t="s">
        <v>427</v>
      </c>
      <c r="G119" s="224">
        <f>I119+K119+M119+O119</f>
        <v>2215388</v>
      </c>
      <c r="H119" s="224">
        <f>J119+L119+N119+P119+Q119</f>
        <v>652342.03726000001</v>
      </c>
      <c r="I119" s="224">
        <v>2215388</v>
      </c>
      <c r="J119" s="224">
        <v>652342.03726000001</v>
      </c>
      <c r="K119" s="224"/>
      <c r="L119" s="224"/>
      <c r="M119" s="224"/>
      <c r="N119" s="224"/>
      <c r="O119" s="224"/>
      <c r="P119" s="224"/>
      <c r="Q119" s="226"/>
    </row>
    <row r="120" spans="2:17" s="65" customFormat="1" ht="18.75" x14ac:dyDescent="0.3">
      <c r="B120" s="17" t="s">
        <v>185</v>
      </c>
      <c r="C120" s="8" t="s">
        <v>69</v>
      </c>
      <c r="D120" s="214" t="s">
        <v>26</v>
      </c>
      <c r="E120" s="214">
        <v>8</v>
      </c>
      <c r="F120" s="216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54"/>
    </row>
    <row r="121" spans="2:17" s="65" customFormat="1" ht="24" customHeight="1" x14ac:dyDescent="0.3">
      <c r="B121" s="17" t="s">
        <v>337</v>
      </c>
      <c r="C121" s="8" t="s">
        <v>291</v>
      </c>
      <c r="D121" s="214" t="s">
        <v>26</v>
      </c>
      <c r="E121" s="214"/>
      <c r="F121" s="214">
        <f>15.153+4.049</f>
        <v>19.202000000000002</v>
      </c>
      <c r="G121" s="228"/>
      <c r="H121" s="228"/>
      <c r="I121" s="228"/>
      <c r="J121" s="228"/>
      <c r="K121" s="228"/>
      <c r="L121" s="228"/>
      <c r="M121" s="228"/>
      <c r="N121" s="228"/>
      <c r="O121" s="228"/>
      <c r="P121" s="228"/>
      <c r="Q121" s="254"/>
    </row>
    <row r="122" spans="2:17" s="65" customFormat="1" ht="37.5" x14ac:dyDescent="0.3">
      <c r="B122" s="17" t="s">
        <v>338</v>
      </c>
      <c r="C122" s="8" t="s">
        <v>293</v>
      </c>
      <c r="D122" s="214" t="s">
        <v>34</v>
      </c>
      <c r="E122" s="214"/>
      <c r="F122" s="214">
        <v>129</v>
      </c>
      <c r="G122" s="228"/>
      <c r="H122" s="228"/>
      <c r="I122" s="228"/>
      <c r="J122" s="228"/>
      <c r="K122" s="228"/>
      <c r="L122" s="228"/>
      <c r="M122" s="228"/>
      <c r="N122" s="228"/>
      <c r="O122" s="228"/>
      <c r="P122" s="228"/>
      <c r="Q122" s="254"/>
    </row>
    <row r="123" spans="2:17" s="65" customFormat="1" ht="40.5" customHeight="1" thickBot="1" x14ac:dyDescent="0.35">
      <c r="B123" s="18" t="s">
        <v>339</v>
      </c>
      <c r="C123" s="9" t="s">
        <v>292</v>
      </c>
      <c r="D123" s="10" t="s">
        <v>34</v>
      </c>
      <c r="E123" s="196"/>
      <c r="F123" s="32">
        <v>2</v>
      </c>
      <c r="G123" s="243"/>
      <c r="H123" s="243"/>
      <c r="I123" s="243"/>
      <c r="J123" s="243"/>
      <c r="K123" s="243"/>
      <c r="L123" s="243"/>
      <c r="M123" s="243"/>
      <c r="N123" s="243"/>
      <c r="O123" s="243"/>
      <c r="P123" s="243"/>
      <c r="Q123" s="270"/>
    </row>
    <row r="124" spans="2:17" s="65" customFormat="1" ht="49.5" customHeight="1" x14ac:dyDescent="0.3">
      <c r="B124" s="31" t="s">
        <v>130</v>
      </c>
      <c r="C124" s="123" t="s">
        <v>263</v>
      </c>
      <c r="D124" s="22" t="s">
        <v>82</v>
      </c>
      <c r="E124" s="22">
        <v>2</v>
      </c>
      <c r="F124" s="22"/>
      <c r="G124" s="286">
        <f>I124+K124+M124+O124</f>
        <v>347.17959999998902</v>
      </c>
      <c r="H124" s="286">
        <f>J124+L124+N124+P124+Q124</f>
        <v>0</v>
      </c>
      <c r="I124" s="286">
        <v>347.17959999998902</v>
      </c>
      <c r="J124" s="287"/>
      <c r="K124" s="287"/>
      <c r="L124" s="287"/>
      <c r="M124" s="287"/>
      <c r="N124" s="287"/>
      <c r="O124" s="287"/>
      <c r="P124" s="287"/>
      <c r="Q124" s="288"/>
    </row>
    <row r="125" spans="2:17" s="65" customFormat="1" ht="26.25" customHeight="1" thickBot="1" x14ac:dyDescent="0.35">
      <c r="B125" s="21" t="s">
        <v>340</v>
      </c>
      <c r="C125" s="19" t="s">
        <v>111</v>
      </c>
      <c r="D125" s="198" t="s">
        <v>82</v>
      </c>
      <c r="E125" s="198">
        <v>2</v>
      </c>
      <c r="F125" s="198"/>
      <c r="G125" s="225"/>
      <c r="H125" s="225"/>
      <c r="I125" s="225"/>
      <c r="J125" s="253"/>
      <c r="K125" s="253"/>
      <c r="L125" s="253"/>
      <c r="M125" s="253"/>
      <c r="N125" s="253"/>
      <c r="O125" s="253"/>
      <c r="P125" s="253"/>
      <c r="Q125" s="274"/>
    </row>
    <row r="126" spans="2:17" s="65" customFormat="1" ht="56.25" customHeight="1" x14ac:dyDescent="0.3">
      <c r="B126" s="208" t="s">
        <v>186</v>
      </c>
      <c r="C126" s="14" t="s">
        <v>264</v>
      </c>
      <c r="D126" s="209" t="s">
        <v>82</v>
      </c>
      <c r="E126" s="209">
        <v>4</v>
      </c>
      <c r="F126" s="209"/>
      <c r="G126" s="224">
        <f>I126+K126+M126+O126</f>
        <v>673.92794000000902</v>
      </c>
      <c r="H126" s="224">
        <f>J126+L126+N126+P126+Q126</f>
        <v>0</v>
      </c>
      <c r="I126" s="224">
        <v>673.92794000000902</v>
      </c>
      <c r="J126" s="244"/>
      <c r="K126" s="244"/>
      <c r="L126" s="244"/>
      <c r="M126" s="244"/>
      <c r="N126" s="244"/>
      <c r="O126" s="244"/>
      <c r="P126" s="244"/>
      <c r="Q126" s="264"/>
    </row>
    <row r="127" spans="2:17" s="65" customFormat="1" ht="24" customHeight="1" thickBot="1" x14ac:dyDescent="0.35">
      <c r="B127" s="21" t="s">
        <v>187</v>
      </c>
      <c r="C127" s="19" t="s">
        <v>140</v>
      </c>
      <c r="D127" s="198" t="s">
        <v>82</v>
      </c>
      <c r="E127" s="198">
        <v>4</v>
      </c>
      <c r="F127" s="198"/>
      <c r="G127" s="225"/>
      <c r="H127" s="225"/>
      <c r="I127" s="225"/>
      <c r="J127" s="253"/>
      <c r="K127" s="253"/>
      <c r="L127" s="253"/>
      <c r="M127" s="253"/>
      <c r="N127" s="253"/>
      <c r="O127" s="253"/>
      <c r="P127" s="253"/>
      <c r="Q127" s="274"/>
    </row>
    <row r="128" spans="2:17" s="65" customFormat="1" ht="54" customHeight="1" x14ac:dyDescent="0.3">
      <c r="B128" s="208" t="s">
        <v>341</v>
      </c>
      <c r="C128" s="14" t="s">
        <v>265</v>
      </c>
      <c r="D128" s="209" t="s">
        <v>82</v>
      </c>
      <c r="E128" s="209">
        <v>12</v>
      </c>
      <c r="F128" s="209"/>
      <c r="G128" s="224">
        <f>I128+K128+M128+O128</f>
        <v>9394.9612699999998</v>
      </c>
      <c r="H128" s="224">
        <f>J128+L128+N128+P128+Q128</f>
        <v>0</v>
      </c>
      <c r="I128" s="224">
        <v>9394.9612699999998</v>
      </c>
      <c r="J128" s="244"/>
      <c r="K128" s="244"/>
      <c r="L128" s="244"/>
      <c r="M128" s="244"/>
      <c r="N128" s="244"/>
      <c r="O128" s="244"/>
      <c r="P128" s="244"/>
      <c r="Q128" s="264"/>
    </row>
    <row r="129" spans="1:17" s="65" customFormat="1" ht="24" customHeight="1" thickBot="1" x14ac:dyDescent="0.35">
      <c r="B129" s="21" t="s">
        <v>342</v>
      </c>
      <c r="C129" s="19" t="s">
        <v>141</v>
      </c>
      <c r="D129" s="198" t="s">
        <v>82</v>
      </c>
      <c r="E129" s="198">
        <v>12</v>
      </c>
      <c r="F129" s="198"/>
      <c r="G129" s="225"/>
      <c r="H129" s="225"/>
      <c r="I129" s="225"/>
      <c r="J129" s="253"/>
      <c r="K129" s="253"/>
      <c r="L129" s="253"/>
      <c r="M129" s="253"/>
      <c r="N129" s="253"/>
      <c r="O129" s="253"/>
      <c r="P129" s="253"/>
      <c r="Q129" s="274"/>
    </row>
    <row r="130" spans="1:17" s="65" customFormat="1" ht="90.75" customHeight="1" x14ac:dyDescent="0.3">
      <c r="B130" s="208" t="s">
        <v>343</v>
      </c>
      <c r="C130" s="14" t="s">
        <v>266</v>
      </c>
      <c r="D130" s="20" t="s">
        <v>149</v>
      </c>
      <c r="E130" s="20" t="s">
        <v>150</v>
      </c>
      <c r="F130" s="209"/>
      <c r="G130" s="224">
        <f>I130+K130+M130+O130</f>
        <v>151810.69553</v>
      </c>
      <c r="H130" s="224">
        <f>J130+L130+N130+P130+Q130</f>
        <v>0</v>
      </c>
      <c r="I130" s="224">
        <v>151810.69553</v>
      </c>
      <c r="J130" s="244"/>
      <c r="K130" s="244"/>
      <c r="L130" s="244"/>
      <c r="M130" s="244"/>
      <c r="N130" s="244"/>
      <c r="O130" s="244"/>
      <c r="P130" s="244"/>
      <c r="Q130" s="264"/>
    </row>
    <row r="131" spans="1:17" s="65" customFormat="1" ht="24" customHeight="1" x14ac:dyDescent="0.3">
      <c r="B131" s="17" t="s">
        <v>344</v>
      </c>
      <c r="C131" s="8" t="s">
        <v>114</v>
      </c>
      <c r="D131" s="197" t="s">
        <v>82</v>
      </c>
      <c r="E131" s="197">
        <v>10</v>
      </c>
      <c r="F131" s="197"/>
      <c r="G131" s="228"/>
      <c r="H131" s="228"/>
      <c r="I131" s="228"/>
      <c r="J131" s="245"/>
      <c r="K131" s="245"/>
      <c r="L131" s="245"/>
      <c r="M131" s="245"/>
      <c r="N131" s="245"/>
      <c r="O131" s="245"/>
      <c r="P131" s="245"/>
      <c r="Q131" s="265"/>
    </row>
    <row r="132" spans="1:17" s="65" customFormat="1" ht="24" customHeight="1" thickBot="1" x14ac:dyDescent="0.35">
      <c r="B132" s="21" t="s">
        <v>345</v>
      </c>
      <c r="C132" s="19" t="s">
        <v>115</v>
      </c>
      <c r="D132" s="198" t="s">
        <v>34</v>
      </c>
      <c r="E132" s="198">
        <v>3</v>
      </c>
      <c r="F132" s="198"/>
      <c r="G132" s="225"/>
      <c r="H132" s="225"/>
      <c r="I132" s="225"/>
      <c r="J132" s="253"/>
      <c r="K132" s="253"/>
      <c r="L132" s="253"/>
      <c r="M132" s="253"/>
      <c r="N132" s="253"/>
      <c r="O132" s="253"/>
      <c r="P132" s="253"/>
      <c r="Q132" s="274"/>
    </row>
    <row r="133" spans="1:17" s="65" customFormat="1" ht="50.25" customHeight="1" x14ac:dyDescent="0.3">
      <c r="B133" s="208" t="s">
        <v>346</v>
      </c>
      <c r="C133" s="14" t="s">
        <v>267</v>
      </c>
      <c r="D133" s="209" t="s">
        <v>82</v>
      </c>
      <c r="E133" s="209">
        <v>5</v>
      </c>
      <c r="F133" s="209"/>
      <c r="G133" s="224">
        <f>I133+K133+M133+O133</f>
        <v>2932.07078</v>
      </c>
      <c r="H133" s="224">
        <f>J133+L133+N133+P133+Q133</f>
        <v>0</v>
      </c>
      <c r="I133" s="224">
        <v>2932.07078</v>
      </c>
      <c r="J133" s="244"/>
      <c r="K133" s="250"/>
      <c r="L133" s="250"/>
      <c r="M133" s="250"/>
      <c r="N133" s="250"/>
      <c r="O133" s="250"/>
      <c r="P133" s="250"/>
      <c r="Q133" s="267"/>
    </row>
    <row r="134" spans="1:17" s="65" customFormat="1" ht="19.5" thickBot="1" x14ac:dyDescent="0.35">
      <c r="B134" s="21" t="s">
        <v>347</v>
      </c>
      <c r="C134" s="19" t="s">
        <v>116</v>
      </c>
      <c r="D134" s="198" t="s">
        <v>82</v>
      </c>
      <c r="E134" s="198">
        <v>5</v>
      </c>
      <c r="F134" s="198"/>
      <c r="G134" s="225"/>
      <c r="H134" s="225"/>
      <c r="I134" s="225"/>
      <c r="J134" s="253"/>
      <c r="K134" s="252"/>
      <c r="L134" s="252"/>
      <c r="M134" s="252"/>
      <c r="N134" s="252"/>
      <c r="O134" s="252"/>
      <c r="P134" s="252"/>
      <c r="Q134" s="269"/>
    </row>
    <row r="135" spans="1:17" s="65" customFormat="1" ht="48" customHeight="1" thickBot="1" x14ac:dyDescent="0.35">
      <c r="B135" s="46" t="s">
        <v>188</v>
      </c>
      <c r="C135" s="211" t="s">
        <v>268</v>
      </c>
      <c r="D135" s="116" t="s">
        <v>34</v>
      </c>
      <c r="E135" s="116">
        <v>586</v>
      </c>
      <c r="F135" s="116"/>
      <c r="G135" s="114">
        <f>I135+K135+M135+O135</f>
        <v>247360</v>
      </c>
      <c r="H135" s="114">
        <f>J135+L135+N135+P135+Q135</f>
        <v>0</v>
      </c>
      <c r="I135" s="114">
        <v>247360</v>
      </c>
      <c r="J135" s="114"/>
      <c r="K135" s="113"/>
      <c r="L135" s="113"/>
      <c r="M135" s="113"/>
      <c r="N135" s="113"/>
      <c r="O135" s="113"/>
      <c r="P135" s="113"/>
      <c r="Q135" s="117"/>
    </row>
    <row r="136" spans="1:17" s="65" customFormat="1" ht="72" customHeight="1" x14ac:dyDescent="0.3">
      <c r="B136" s="208" t="s">
        <v>348</v>
      </c>
      <c r="C136" s="14" t="s">
        <v>269</v>
      </c>
      <c r="D136" s="20" t="s">
        <v>30</v>
      </c>
      <c r="E136" s="20" t="s">
        <v>428</v>
      </c>
      <c r="F136" s="20" t="s">
        <v>429</v>
      </c>
      <c r="G136" s="224">
        <f>I136+K136+M136+O136</f>
        <v>33936.743476428601</v>
      </c>
      <c r="H136" s="224">
        <f>J136+L136+N136+P136+Q136</f>
        <v>33936.743470000001</v>
      </c>
      <c r="I136" s="224">
        <v>33936.743476428601</v>
      </c>
      <c r="J136" s="224">
        <v>33936.743470000001</v>
      </c>
      <c r="K136" s="244"/>
      <c r="L136" s="244"/>
      <c r="M136" s="244"/>
      <c r="N136" s="244"/>
      <c r="O136" s="244"/>
      <c r="P136" s="244"/>
      <c r="Q136" s="264"/>
    </row>
    <row r="137" spans="1:17" s="65" customFormat="1" ht="27.75" customHeight="1" x14ac:dyDescent="0.3">
      <c r="B137" s="17" t="s">
        <v>349</v>
      </c>
      <c r="C137" s="8" t="s">
        <v>117</v>
      </c>
      <c r="D137" s="197" t="s">
        <v>26</v>
      </c>
      <c r="E137" s="197">
        <v>1.415</v>
      </c>
      <c r="F137" s="197">
        <v>1.51</v>
      </c>
      <c r="G137" s="228"/>
      <c r="H137" s="228"/>
      <c r="I137" s="228"/>
      <c r="J137" s="228"/>
      <c r="K137" s="245"/>
      <c r="L137" s="245"/>
      <c r="M137" s="245"/>
      <c r="N137" s="245"/>
      <c r="O137" s="245"/>
      <c r="P137" s="245"/>
      <c r="Q137" s="265"/>
    </row>
    <row r="138" spans="1:17" s="65" customFormat="1" ht="29.25" customHeight="1" thickBot="1" x14ac:dyDescent="0.35">
      <c r="B138" s="18" t="s">
        <v>350</v>
      </c>
      <c r="C138" s="9" t="s">
        <v>286</v>
      </c>
      <c r="D138" s="10" t="s">
        <v>34</v>
      </c>
      <c r="E138" s="10"/>
      <c r="F138" s="10">
        <v>1</v>
      </c>
      <c r="G138" s="243"/>
      <c r="H138" s="243"/>
      <c r="I138" s="243"/>
      <c r="J138" s="243"/>
      <c r="K138" s="246"/>
      <c r="L138" s="246"/>
      <c r="M138" s="246"/>
      <c r="N138" s="246"/>
      <c r="O138" s="246"/>
      <c r="P138" s="246"/>
      <c r="Q138" s="266"/>
    </row>
    <row r="139" spans="1:17" s="161" customFormat="1" ht="33.75" customHeight="1" thickBot="1" x14ac:dyDescent="0.3">
      <c r="B139" s="177"/>
      <c r="C139" s="178" t="s">
        <v>38</v>
      </c>
      <c r="D139" s="179"/>
      <c r="E139" s="179"/>
      <c r="F139" s="179"/>
      <c r="G139" s="180">
        <f>I139+K139+M139+O139</f>
        <v>4670913.3330700006</v>
      </c>
      <c r="H139" s="180">
        <f>J139+L139+N139+P139+Q139</f>
        <v>21208.688009999998</v>
      </c>
      <c r="I139" s="180">
        <f>SUM(I140:I162)</f>
        <v>4670913.3330700006</v>
      </c>
      <c r="J139" s="180">
        <f t="shared" ref="J139:Q139" si="9">SUM(J140:J162)</f>
        <v>21208.688009999998</v>
      </c>
      <c r="K139" s="180">
        <f t="shared" si="9"/>
        <v>0</v>
      </c>
      <c r="L139" s="180">
        <f t="shared" si="9"/>
        <v>0</v>
      </c>
      <c r="M139" s="180">
        <f t="shared" si="9"/>
        <v>0</v>
      </c>
      <c r="N139" s="180">
        <f t="shared" si="9"/>
        <v>0</v>
      </c>
      <c r="O139" s="180">
        <f t="shared" si="9"/>
        <v>0</v>
      </c>
      <c r="P139" s="180">
        <f t="shared" si="9"/>
        <v>0</v>
      </c>
      <c r="Q139" s="181">
        <f t="shared" si="9"/>
        <v>0</v>
      </c>
    </row>
    <row r="140" spans="1:17" s="162" customFormat="1" ht="32.25" customHeight="1" thickBot="1" x14ac:dyDescent="0.3">
      <c r="A140" s="161"/>
      <c r="B140" s="43"/>
      <c r="C140" s="44" t="s">
        <v>70</v>
      </c>
      <c r="D140" s="160"/>
      <c r="E140" s="160"/>
      <c r="F140" s="160"/>
      <c r="G140" s="160"/>
      <c r="H140" s="160"/>
      <c r="I140" s="84"/>
      <c r="J140" s="84"/>
      <c r="K140" s="160"/>
      <c r="L140" s="160"/>
      <c r="M140" s="160"/>
      <c r="N140" s="160"/>
      <c r="O140" s="160"/>
      <c r="P140" s="160"/>
      <c r="Q140" s="163"/>
    </row>
    <row r="141" spans="1:17" s="65" customFormat="1" ht="30.75" customHeight="1" x14ac:dyDescent="0.3">
      <c r="B141" s="33">
        <v>38</v>
      </c>
      <c r="C141" s="14" t="s">
        <v>71</v>
      </c>
      <c r="D141" s="20" t="s">
        <v>34</v>
      </c>
      <c r="E141" s="20">
        <v>2</v>
      </c>
      <c r="F141" s="20"/>
      <c r="G141" s="224">
        <f>I141+K141+M141+O141</f>
        <v>227603</v>
      </c>
      <c r="H141" s="224">
        <f>J141+L141+N141+P141+Q141</f>
        <v>0</v>
      </c>
      <c r="I141" s="224">
        <v>227603</v>
      </c>
      <c r="J141" s="224"/>
      <c r="K141" s="275"/>
      <c r="L141" s="275"/>
      <c r="M141" s="279"/>
      <c r="N141" s="279"/>
      <c r="O141" s="279"/>
      <c r="P141" s="279"/>
      <c r="Q141" s="261"/>
    </row>
    <row r="142" spans="1:17" s="65" customFormat="1" ht="24.75" customHeight="1" thickBot="1" x14ac:dyDescent="0.35">
      <c r="B142" s="18" t="s">
        <v>189</v>
      </c>
      <c r="C142" s="9" t="s">
        <v>72</v>
      </c>
      <c r="D142" s="32" t="s">
        <v>34</v>
      </c>
      <c r="E142" s="32">
        <v>2</v>
      </c>
      <c r="F142" s="32"/>
      <c r="G142" s="243"/>
      <c r="H142" s="243"/>
      <c r="I142" s="243"/>
      <c r="J142" s="243"/>
      <c r="K142" s="278"/>
      <c r="L142" s="278"/>
      <c r="M142" s="284"/>
      <c r="N142" s="284"/>
      <c r="O142" s="284"/>
      <c r="P142" s="284"/>
      <c r="Q142" s="285"/>
    </row>
    <row r="143" spans="1:17" s="162" customFormat="1" ht="19.5" thickBot="1" x14ac:dyDescent="0.3">
      <c r="A143" s="161"/>
      <c r="B143" s="43"/>
      <c r="C143" s="44" t="s">
        <v>73</v>
      </c>
      <c r="D143" s="160"/>
      <c r="E143" s="160"/>
      <c r="F143" s="160"/>
      <c r="G143" s="160"/>
      <c r="H143" s="160"/>
      <c r="I143" s="84"/>
      <c r="J143" s="84"/>
      <c r="K143" s="160"/>
      <c r="L143" s="160"/>
      <c r="M143" s="160"/>
      <c r="N143" s="160"/>
      <c r="O143" s="160"/>
      <c r="P143" s="160"/>
      <c r="Q143" s="163"/>
    </row>
    <row r="144" spans="1:17" s="65" customFormat="1" ht="41.25" customHeight="1" thickBot="1" x14ac:dyDescent="0.35">
      <c r="B144" s="34">
        <v>39</v>
      </c>
      <c r="C144" s="27" t="s">
        <v>74</v>
      </c>
      <c r="D144" s="28" t="s">
        <v>26</v>
      </c>
      <c r="E144" s="28">
        <v>48.5</v>
      </c>
      <c r="F144" s="28"/>
      <c r="G144" s="29">
        <f>I144+K144+M144+O144</f>
        <v>2000000</v>
      </c>
      <c r="H144" s="29">
        <f>J144+L144+N144+P144+Q144</f>
        <v>0</v>
      </c>
      <c r="I144" s="29">
        <v>2000000</v>
      </c>
      <c r="J144" s="29"/>
      <c r="K144" s="78"/>
      <c r="L144" s="78"/>
      <c r="M144" s="79"/>
      <c r="N144" s="79"/>
      <c r="O144" s="79"/>
      <c r="P144" s="79"/>
      <c r="Q144" s="68"/>
    </row>
    <row r="145" spans="1:17" s="65" customFormat="1" ht="26.25" customHeight="1" thickBot="1" x14ac:dyDescent="0.35">
      <c r="B145" s="42">
        <v>40</v>
      </c>
      <c r="C145" s="122" t="s">
        <v>75</v>
      </c>
      <c r="D145" s="12" t="s">
        <v>26</v>
      </c>
      <c r="E145" s="12">
        <f>24.435+31.13</f>
        <v>55.564999999999998</v>
      </c>
      <c r="F145" s="12"/>
      <c r="G145" s="115">
        <f>I145+K145+M145+O145</f>
        <v>1000000</v>
      </c>
      <c r="H145" s="115">
        <f>J145+L145+N145+P145+Q145</f>
        <v>0</v>
      </c>
      <c r="I145" s="115">
        <v>1000000</v>
      </c>
      <c r="J145" s="115"/>
      <c r="K145" s="80"/>
      <c r="L145" s="80"/>
      <c r="M145" s="81"/>
      <c r="N145" s="81"/>
      <c r="O145" s="81"/>
      <c r="P145" s="81"/>
      <c r="Q145" s="82"/>
    </row>
    <row r="146" spans="1:17" s="65" customFormat="1" ht="42.75" customHeight="1" thickBot="1" x14ac:dyDescent="0.35">
      <c r="B146" s="26" t="s">
        <v>131</v>
      </c>
      <c r="C146" s="27" t="s">
        <v>77</v>
      </c>
      <c r="D146" s="41" t="s">
        <v>34</v>
      </c>
      <c r="E146" s="41">
        <v>1</v>
      </c>
      <c r="F146" s="41"/>
      <c r="G146" s="29">
        <f>I146+K146+M146+O146</f>
        <v>15000</v>
      </c>
      <c r="H146" s="29">
        <f>J146+L146+N146+P146+Q146</f>
        <v>0</v>
      </c>
      <c r="I146" s="29">
        <v>15000</v>
      </c>
      <c r="J146" s="40"/>
      <c r="K146" s="85"/>
      <c r="L146" s="85"/>
      <c r="M146" s="86"/>
      <c r="N146" s="86"/>
      <c r="O146" s="86"/>
      <c r="P146" s="86"/>
      <c r="Q146" s="87"/>
    </row>
    <row r="147" spans="1:17" s="169" customFormat="1" ht="38.25" thickBot="1" x14ac:dyDescent="0.3">
      <c r="A147" s="167"/>
      <c r="B147" s="168"/>
      <c r="C147" s="44" t="s">
        <v>78</v>
      </c>
      <c r="D147" s="129"/>
      <c r="E147" s="129"/>
      <c r="F147" s="129"/>
      <c r="G147" s="129"/>
      <c r="H147" s="45"/>
      <c r="I147" s="129"/>
      <c r="J147" s="45"/>
      <c r="K147" s="164"/>
      <c r="L147" s="164"/>
      <c r="M147" s="165"/>
      <c r="N147" s="165"/>
      <c r="O147" s="165"/>
      <c r="P147" s="165"/>
      <c r="Q147" s="166"/>
    </row>
    <row r="148" spans="1:17" s="65" customFormat="1" ht="43.5" customHeight="1" x14ac:dyDescent="0.3">
      <c r="B148" s="33">
        <v>42</v>
      </c>
      <c r="C148" s="14" t="s">
        <v>79</v>
      </c>
      <c r="D148" s="20" t="s">
        <v>30</v>
      </c>
      <c r="E148" s="20" t="s">
        <v>148</v>
      </c>
      <c r="F148" s="20"/>
      <c r="G148" s="224">
        <f>I148+K148+M148+O148</f>
        <v>160000</v>
      </c>
      <c r="H148" s="224">
        <f>J148+L148+N148+P148+Q148</f>
        <v>0</v>
      </c>
      <c r="I148" s="224">
        <v>160000</v>
      </c>
      <c r="J148" s="224"/>
      <c r="K148" s="275"/>
      <c r="L148" s="275"/>
      <c r="M148" s="279"/>
      <c r="N148" s="279"/>
      <c r="O148" s="279"/>
      <c r="P148" s="279"/>
      <c r="Q148" s="261"/>
    </row>
    <row r="149" spans="1:17" s="65" customFormat="1" ht="24" customHeight="1" x14ac:dyDescent="0.3">
      <c r="B149" s="17" t="s">
        <v>351</v>
      </c>
      <c r="C149" s="8" t="s">
        <v>80</v>
      </c>
      <c r="D149" s="197" t="s">
        <v>26</v>
      </c>
      <c r="E149" s="197">
        <v>16</v>
      </c>
      <c r="F149" s="197"/>
      <c r="G149" s="228"/>
      <c r="H149" s="228"/>
      <c r="I149" s="228"/>
      <c r="J149" s="228"/>
      <c r="K149" s="276"/>
      <c r="L149" s="276"/>
      <c r="M149" s="280"/>
      <c r="N149" s="280"/>
      <c r="O149" s="280"/>
      <c r="P149" s="280"/>
      <c r="Q149" s="262"/>
    </row>
    <row r="150" spans="1:17" s="65" customFormat="1" ht="24" customHeight="1" thickBot="1" x14ac:dyDescent="0.35">
      <c r="B150" s="21" t="s">
        <v>352</v>
      </c>
      <c r="C150" s="19" t="s">
        <v>81</v>
      </c>
      <c r="D150" s="198" t="s">
        <v>34</v>
      </c>
      <c r="E150" s="198">
        <v>3</v>
      </c>
      <c r="F150" s="198"/>
      <c r="G150" s="225"/>
      <c r="H150" s="225"/>
      <c r="I150" s="225"/>
      <c r="J150" s="225"/>
      <c r="K150" s="277"/>
      <c r="L150" s="277"/>
      <c r="M150" s="281"/>
      <c r="N150" s="281"/>
      <c r="O150" s="281"/>
      <c r="P150" s="281"/>
      <c r="Q150" s="263"/>
    </row>
    <row r="151" spans="1:17" s="65" customFormat="1" ht="69.75" customHeight="1" x14ac:dyDescent="0.3">
      <c r="B151" s="208" t="s">
        <v>353</v>
      </c>
      <c r="C151" s="14" t="s">
        <v>438</v>
      </c>
      <c r="D151" s="209" t="s">
        <v>82</v>
      </c>
      <c r="E151" s="209">
        <v>12</v>
      </c>
      <c r="F151" s="209">
        <v>1</v>
      </c>
      <c r="G151" s="224">
        <f>I151+K151+M151+O151</f>
        <v>4363.6535400000002</v>
      </c>
      <c r="H151" s="224">
        <f>J151+L151+N151+P151+Q151</f>
        <v>2260.5930899999998</v>
      </c>
      <c r="I151" s="224">
        <v>4363.6535400000002</v>
      </c>
      <c r="J151" s="224">
        <v>2260.5930899999998</v>
      </c>
      <c r="K151" s="244"/>
      <c r="L151" s="244"/>
      <c r="M151" s="244"/>
      <c r="N151" s="244"/>
      <c r="O151" s="244"/>
      <c r="P151" s="244"/>
      <c r="Q151" s="264"/>
    </row>
    <row r="152" spans="1:17" s="65" customFormat="1" ht="23.25" customHeight="1" x14ac:dyDescent="0.3">
      <c r="B152" s="17" t="s">
        <v>354</v>
      </c>
      <c r="C152" s="8" t="s">
        <v>112</v>
      </c>
      <c r="D152" s="197" t="s">
        <v>82</v>
      </c>
      <c r="E152" s="197">
        <v>12</v>
      </c>
      <c r="F152" s="197"/>
      <c r="G152" s="228"/>
      <c r="H152" s="228"/>
      <c r="I152" s="228"/>
      <c r="J152" s="228"/>
      <c r="K152" s="245"/>
      <c r="L152" s="245"/>
      <c r="M152" s="245"/>
      <c r="N152" s="245"/>
      <c r="O152" s="245"/>
      <c r="P152" s="245"/>
      <c r="Q152" s="265"/>
    </row>
    <row r="153" spans="1:17" s="66" customFormat="1" ht="38.25" thickBot="1" x14ac:dyDescent="0.35">
      <c r="B153" s="21" t="s">
        <v>355</v>
      </c>
      <c r="C153" s="19" t="s">
        <v>158</v>
      </c>
      <c r="D153" s="215" t="s">
        <v>82</v>
      </c>
      <c r="E153" s="120"/>
      <c r="F153" s="198">
        <v>1</v>
      </c>
      <c r="G153" s="225"/>
      <c r="H153" s="225"/>
      <c r="I153" s="225"/>
      <c r="J153" s="225"/>
      <c r="K153" s="253"/>
      <c r="L153" s="253"/>
      <c r="M153" s="253"/>
      <c r="N153" s="253"/>
      <c r="O153" s="253"/>
      <c r="P153" s="253"/>
      <c r="Q153" s="274"/>
    </row>
    <row r="154" spans="1:17" s="65" customFormat="1" ht="48" customHeight="1" x14ac:dyDescent="0.3">
      <c r="B154" s="208" t="s">
        <v>356</v>
      </c>
      <c r="C154" s="14" t="s">
        <v>270</v>
      </c>
      <c r="D154" s="209" t="s">
        <v>82</v>
      </c>
      <c r="E154" s="209">
        <v>8</v>
      </c>
      <c r="F154" s="209"/>
      <c r="G154" s="224">
        <f>I154+K154+M154+O154</f>
        <v>790000</v>
      </c>
      <c r="H154" s="224">
        <f>J154+L154+N154+P154+Q154</f>
        <v>0</v>
      </c>
      <c r="I154" s="224">
        <v>790000</v>
      </c>
      <c r="J154" s="224"/>
      <c r="K154" s="244"/>
      <c r="L154" s="244"/>
      <c r="M154" s="244"/>
      <c r="N154" s="244"/>
      <c r="O154" s="244"/>
      <c r="P154" s="244"/>
      <c r="Q154" s="264"/>
    </row>
    <row r="155" spans="1:17" s="65" customFormat="1" ht="47.25" customHeight="1" x14ac:dyDescent="0.3">
      <c r="B155" s="17" t="s">
        <v>357</v>
      </c>
      <c r="C155" s="8" t="s">
        <v>271</v>
      </c>
      <c r="D155" s="197" t="s">
        <v>82</v>
      </c>
      <c r="E155" s="197">
        <v>6</v>
      </c>
      <c r="F155" s="197"/>
      <c r="G155" s="228"/>
      <c r="H155" s="228"/>
      <c r="I155" s="228"/>
      <c r="J155" s="228"/>
      <c r="K155" s="245"/>
      <c r="L155" s="245"/>
      <c r="M155" s="245"/>
      <c r="N155" s="245"/>
      <c r="O155" s="245"/>
      <c r="P155" s="245"/>
      <c r="Q155" s="265"/>
    </row>
    <row r="156" spans="1:17" s="65" customFormat="1" ht="26.25" customHeight="1" thickBot="1" x14ac:dyDescent="0.35">
      <c r="B156" s="21" t="s">
        <v>358</v>
      </c>
      <c r="C156" s="19" t="s">
        <v>113</v>
      </c>
      <c r="D156" s="198" t="s">
        <v>82</v>
      </c>
      <c r="E156" s="198">
        <v>2</v>
      </c>
      <c r="F156" s="198"/>
      <c r="G156" s="225"/>
      <c r="H156" s="225"/>
      <c r="I156" s="225"/>
      <c r="J156" s="225"/>
      <c r="K156" s="253"/>
      <c r="L156" s="253"/>
      <c r="M156" s="253"/>
      <c r="N156" s="253"/>
      <c r="O156" s="253"/>
      <c r="P156" s="253"/>
      <c r="Q156" s="274"/>
    </row>
    <row r="157" spans="1:17" s="65" customFormat="1" ht="87" customHeight="1" x14ac:dyDescent="0.3">
      <c r="B157" s="208" t="s">
        <v>359</v>
      </c>
      <c r="C157" s="14" t="s">
        <v>272</v>
      </c>
      <c r="D157" s="209" t="s">
        <v>147</v>
      </c>
      <c r="E157" s="209">
        <v>47</v>
      </c>
      <c r="F157" s="209">
        <v>41</v>
      </c>
      <c r="G157" s="224">
        <f>I157+K157+M157+O157</f>
        <v>36930.38164</v>
      </c>
      <c r="H157" s="224">
        <f>J157+L157+N157+P157+Q157</f>
        <v>18948.09492</v>
      </c>
      <c r="I157" s="224">
        <v>36930.38164</v>
      </c>
      <c r="J157" s="224">
        <v>18948.09492</v>
      </c>
      <c r="K157" s="244"/>
      <c r="L157" s="244"/>
      <c r="M157" s="244"/>
      <c r="N157" s="244"/>
      <c r="O157" s="244"/>
      <c r="P157" s="244"/>
      <c r="Q157" s="264"/>
    </row>
    <row r="158" spans="1:17" s="65" customFormat="1" ht="24.75" customHeight="1" thickBot="1" x14ac:dyDescent="0.35">
      <c r="B158" s="21" t="s">
        <v>360</v>
      </c>
      <c r="C158" s="147" t="s">
        <v>108</v>
      </c>
      <c r="D158" s="198" t="s">
        <v>34</v>
      </c>
      <c r="E158" s="198">
        <v>47</v>
      </c>
      <c r="F158" s="198">
        <f>1+1+1+1+1+1+1+1+1+1+1+1+1+1+1+1+1+1+1+1+1+1+1+1+1+1+1+1+1+1+1+1+1+1+1+1+1+1+1+1+1</f>
        <v>41</v>
      </c>
      <c r="G158" s="225"/>
      <c r="H158" s="225"/>
      <c r="I158" s="225"/>
      <c r="J158" s="225"/>
      <c r="K158" s="253"/>
      <c r="L158" s="253"/>
      <c r="M158" s="253"/>
      <c r="N158" s="253"/>
      <c r="O158" s="253"/>
      <c r="P158" s="253"/>
      <c r="Q158" s="274"/>
    </row>
    <row r="159" spans="1:17" s="65" customFormat="1" ht="89.25" customHeight="1" x14ac:dyDescent="0.3">
      <c r="B159" s="208" t="s">
        <v>361</v>
      </c>
      <c r="C159" s="14" t="s">
        <v>273</v>
      </c>
      <c r="D159" s="209" t="s">
        <v>147</v>
      </c>
      <c r="E159" s="209">
        <v>31</v>
      </c>
      <c r="F159" s="209"/>
      <c r="G159" s="224">
        <f>I159+K159+M159+O159</f>
        <v>30576.297890000002</v>
      </c>
      <c r="H159" s="224">
        <f>J159+L159+N159+P159+Q159</f>
        <v>0</v>
      </c>
      <c r="I159" s="224">
        <v>30576.297890000002</v>
      </c>
      <c r="J159" s="224"/>
      <c r="K159" s="244"/>
      <c r="L159" s="244"/>
      <c r="M159" s="244"/>
      <c r="N159" s="244"/>
      <c r="O159" s="244"/>
      <c r="P159" s="244"/>
      <c r="Q159" s="264"/>
    </row>
    <row r="160" spans="1:17" s="65" customFormat="1" ht="24" customHeight="1" thickBot="1" x14ac:dyDescent="0.35">
      <c r="B160" s="21" t="s">
        <v>362</v>
      </c>
      <c r="C160" s="147" t="s">
        <v>108</v>
      </c>
      <c r="D160" s="198" t="s">
        <v>34</v>
      </c>
      <c r="E160" s="198">
        <v>31</v>
      </c>
      <c r="F160" s="198"/>
      <c r="G160" s="225"/>
      <c r="H160" s="225"/>
      <c r="I160" s="225"/>
      <c r="J160" s="225"/>
      <c r="K160" s="253"/>
      <c r="L160" s="253"/>
      <c r="M160" s="253"/>
      <c r="N160" s="253"/>
      <c r="O160" s="253"/>
      <c r="P160" s="253"/>
      <c r="Q160" s="274"/>
    </row>
    <row r="161" spans="2:17" s="65" customFormat="1" ht="18.75" x14ac:dyDescent="0.3">
      <c r="B161" s="289" t="s">
        <v>363</v>
      </c>
      <c r="C161" s="293" t="s">
        <v>274</v>
      </c>
      <c r="D161" s="291" t="s">
        <v>34</v>
      </c>
      <c r="E161" s="291">
        <v>549</v>
      </c>
      <c r="F161" s="291"/>
      <c r="G161" s="224">
        <f>I161+K161+M161+O161</f>
        <v>406440</v>
      </c>
      <c r="H161" s="224">
        <f>J161+L161+N161+P161+Q161</f>
        <v>0</v>
      </c>
      <c r="I161" s="224">
        <v>406440</v>
      </c>
      <c r="J161" s="224"/>
      <c r="K161" s="244"/>
      <c r="L161" s="244"/>
      <c r="M161" s="244"/>
      <c r="N161" s="244"/>
      <c r="O161" s="244"/>
      <c r="P161" s="244"/>
      <c r="Q161" s="264"/>
    </row>
    <row r="162" spans="2:17" s="65" customFormat="1" ht="30.75" customHeight="1" thickBot="1" x14ac:dyDescent="0.35">
      <c r="B162" s="290"/>
      <c r="C162" s="294"/>
      <c r="D162" s="292"/>
      <c r="E162" s="292"/>
      <c r="F162" s="292"/>
      <c r="G162" s="243"/>
      <c r="H162" s="243"/>
      <c r="I162" s="243"/>
      <c r="J162" s="243"/>
      <c r="K162" s="246"/>
      <c r="L162" s="246"/>
      <c r="M162" s="246"/>
      <c r="N162" s="246"/>
      <c r="O162" s="246"/>
      <c r="P162" s="246"/>
      <c r="Q162" s="266"/>
    </row>
    <row r="163" spans="2:17" s="65" customFormat="1" ht="32.25" customHeight="1" thickBot="1" x14ac:dyDescent="0.35">
      <c r="B163" s="299" t="s">
        <v>275</v>
      </c>
      <c r="C163" s="300"/>
      <c r="D163" s="300"/>
      <c r="E163" s="300"/>
      <c r="F163" s="300"/>
      <c r="G163" s="300"/>
      <c r="H163" s="300"/>
      <c r="I163" s="300"/>
      <c r="J163" s="300"/>
      <c r="K163" s="300"/>
      <c r="L163" s="300"/>
      <c r="M163" s="300"/>
      <c r="N163" s="300"/>
      <c r="O163" s="300"/>
      <c r="P163" s="300"/>
      <c r="Q163" s="301"/>
    </row>
    <row r="164" spans="2:17" s="5" customFormat="1" ht="46.5" customHeight="1" thickBot="1" x14ac:dyDescent="0.35">
      <c r="B164" s="144">
        <v>48</v>
      </c>
      <c r="C164" s="134" t="s">
        <v>192</v>
      </c>
      <c r="D164" s="116"/>
      <c r="E164" s="116"/>
      <c r="F164" s="116"/>
      <c r="G164" s="114">
        <f>I164+K164+M164+O164</f>
        <v>1128592</v>
      </c>
      <c r="H164" s="116">
        <f>J164+L164+N164+P164+Q164</f>
        <v>0</v>
      </c>
      <c r="I164" s="135">
        <v>1128592</v>
      </c>
      <c r="J164" s="136"/>
      <c r="K164" s="137"/>
      <c r="L164" s="137"/>
      <c r="M164" s="138"/>
      <c r="N164" s="138"/>
      <c r="O164" s="138"/>
      <c r="P164" s="138"/>
      <c r="Q164" s="139"/>
    </row>
    <row r="165" spans="2:17" s="5" customFormat="1" ht="57.75" customHeight="1" thickBot="1" x14ac:dyDescent="0.3">
      <c r="B165" s="145">
        <v>49</v>
      </c>
      <c r="C165" s="112" t="s">
        <v>418</v>
      </c>
      <c r="D165" s="28"/>
      <c r="E165" s="28"/>
      <c r="F165" s="28"/>
      <c r="G165" s="184">
        <f>G166+G205</f>
        <v>671670.30543375004</v>
      </c>
      <c r="H165" s="184">
        <f t="shared" ref="H165:Q165" si="10">H166+H205</f>
        <v>0</v>
      </c>
      <c r="I165" s="184">
        <f t="shared" si="10"/>
        <v>671670.30543375004</v>
      </c>
      <c r="J165" s="184">
        <f t="shared" si="10"/>
        <v>0</v>
      </c>
      <c r="K165" s="184">
        <f t="shared" si="10"/>
        <v>0</v>
      </c>
      <c r="L165" s="184">
        <f t="shared" si="10"/>
        <v>0</v>
      </c>
      <c r="M165" s="184">
        <f t="shared" si="10"/>
        <v>0</v>
      </c>
      <c r="N165" s="184">
        <f t="shared" si="10"/>
        <v>0</v>
      </c>
      <c r="O165" s="184">
        <f t="shared" si="10"/>
        <v>0</v>
      </c>
      <c r="P165" s="184">
        <f t="shared" si="10"/>
        <v>0</v>
      </c>
      <c r="Q165" s="185">
        <f t="shared" si="10"/>
        <v>0</v>
      </c>
    </row>
    <row r="166" spans="2:17" s="161" customFormat="1" ht="39" customHeight="1" thickBot="1" x14ac:dyDescent="0.3">
      <c r="B166" s="170"/>
      <c r="C166" s="171" t="s">
        <v>9</v>
      </c>
      <c r="D166" s="183" t="s">
        <v>30</v>
      </c>
      <c r="E166" s="183" t="s">
        <v>430</v>
      </c>
      <c r="F166" s="172"/>
      <c r="G166" s="173">
        <f t="shared" ref="G166" si="11">SUM(G167:G204)</f>
        <v>518443.74923250003</v>
      </c>
      <c r="H166" s="173">
        <f>SUM(H167:H204)</f>
        <v>0</v>
      </c>
      <c r="I166" s="173">
        <f>SUM(I167:I204)</f>
        <v>518443.74923250003</v>
      </c>
      <c r="J166" s="173">
        <f t="shared" ref="J166:Q166" si="12">SUM(J167:J204)</f>
        <v>0</v>
      </c>
      <c r="K166" s="173">
        <f t="shared" si="12"/>
        <v>0</v>
      </c>
      <c r="L166" s="173">
        <f t="shared" si="12"/>
        <v>0</v>
      </c>
      <c r="M166" s="173">
        <f t="shared" si="12"/>
        <v>0</v>
      </c>
      <c r="N166" s="173">
        <f t="shared" si="12"/>
        <v>0</v>
      </c>
      <c r="O166" s="173">
        <f t="shared" si="12"/>
        <v>0</v>
      </c>
      <c r="P166" s="173">
        <f t="shared" si="12"/>
        <v>0</v>
      </c>
      <c r="Q166" s="174">
        <f t="shared" si="12"/>
        <v>0</v>
      </c>
    </row>
    <row r="167" spans="2:17" s="5" customFormat="1" ht="18.75" x14ac:dyDescent="0.25">
      <c r="B167" s="140" t="s">
        <v>364</v>
      </c>
      <c r="C167" s="148" t="s">
        <v>193</v>
      </c>
      <c r="D167" s="15" t="s">
        <v>34</v>
      </c>
      <c r="E167" s="15">
        <v>1</v>
      </c>
      <c r="F167" s="108"/>
      <c r="G167" s="96">
        <f>I167+K167+M167+O167</f>
        <v>10501.33014</v>
      </c>
      <c r="H167" s="96">
        <f>J167+L167+N167+P167+Q167</f>
        <v>0</v>
      </c>
      <c r="I167" s="202">
        <v>10501.33014</v>
      </c>
      <c r="J167" s="109"/>
      <c r="K167" s="110"/>
      <c r="L167" s="110"/>
      <c r="M167" s="110"/>
      <c r="N167" s="110"/>
      <c r="O167" s="110"/>
      <c r="P167" s="110"/>
      <c r="Q167" s="111"/>
    </row>
    <row r="168" spans="2:17" s="5" customFormat="1" ht="18.75" x14ac:dyDescent="0.25">
      <c r="B168" s="141" t="s">
        <v>366</v>
      </c>
      <c r="C168" s="149" t="s">
        <v>194</v>
      </c>
      <c r="D168" s="197" t="s">
        <v>26</v>
      </c>
      <c r="E168" s="197">
        <v>0.64</v>
      </c>
      <c r="F168" s="93"/>
      <c r="G168" s="94">
        <f t="shared" ref="G168:G203" si="13">I168+K168+M168+O168</f>
        <v>4685.2899975</v>
      </c>
      <c r="H168" s="94">
        <f t="shared" ref="H168:H203" si="14">J168+L168+N168+P168+Q168</f>
        <v>0</v>
      </c>
      <c r="I168" s="206">
        <v>4685.2899975</v>
      </c>
      <c r="J168" s="95"/>
      <c r="K168" s="92"/>
      <c r="L168" s="92"/>
      <c r="M168" s="92"/>
      <c r="N168" s="92"/>
      <c r="O168" s="92"/>
      <c r="P168" s="92"/>
      <c r="Q168" s="97"/>
    </row>
    <row r="169" spans="2:17" s="5" customFormat="1" ht="63" x14ac:dyDescent="0.25">
      <c r="B169" s="141" t="s">
        <v>365</v>
      </c>
      <c r="C169" s="149" t="s">
        <v>195</v>
      </c>
      <c r="D169" s="197" t="s">
        <v>26</v>
      </c>
      <c r="E169" s="197">
        <v>0.35</v>
      </c>
      <c r="F169" s="93"/>
      <c r="G169" s="94">
        <f t="shared" si="13"/>
        <v>13901.41522875</v>
      </c>
      <c r="H169" s="94">
        <f t="shared" si="14"/>
        <v>0</v>
      </c>
      <c r="I169" s="206">
        <v>13901.41522875</v>
      </c>
      <c r="J169" s="95"/>
      <c r="K169" s="92"/>
      <c r="L169" s="92"/>
      <c r="M169" s="92"/>
      <c r="N169" s="92"/>
      <c r="O169" s="92"/>
      <c r="P169" s="92"/>
      <c r="Q169" s="97"/>
    </row>
    <row r="170" spans="2:17" s="5" customFormat="1" ht="31.5" x14ac:dyDescent="0.25">
      <c r="B170" s="141" t="s">
        <v>367</v>
      </c>
      <c r="C170" s="149" t="s">
        <v>196</v>
      </c>
      <c r="D170" s="197" t="s">
        <v>26</v>
      </c>
      <c r="E170" s="197">
        <v>0.49</v>
      </c>
      <c r="F170" s="93"/>
      <c r="G170" s="94">
        <f t="shared" si="13"/>
        <v>17005.762173749998</v>
      </c>
      <c r="H170" s="94">
        <f t="shared" si="14"/>
        <v>0</v>
      </c>
      <c r="I170" s="206">
        <v>17005.762173749998</v>
      </c>
      <c r="J170" s="95"/>
      <c r="K170" s="92"/>
      <c r="L170" s="92"/>
      <c r="M170" s="92"/>
      <c r="N170" s="92"/>
      <c r="O170" s="92"/>
      <c r="P170" s="92"/>
      <c r="Q170" s="97"/>
    </row>
    <row r="171" spans="2:17" s="5" customFormat="1" ht="18.75" x14ac:dyDescent="0.25">
      <c r="B171" s="141" t="s">
        <v>368</v>
      </c>
      <c r="C171" s="149" t="s">
        <v>197</v>
      </c>
      <c r="D171" s="197" t="s">
        <v>26</v>
      </c>
      <c r="E171" s="197">
        <v>1.395</v>
      </c>
      <c r="F171" s="93"/>
      <c r="G171" s="94">
        <f t="shared" si="13"/>
        <v>12417.759138749998</v>
      </c>
      <c r="H171" s="94">
        <f t="shared" si="14"/>
        <v>0</v>
      </c>
      <c r="I171" s="206">
        <v>12417.759138749998</v>
      </c>
      <c r="J171" s="95"/>
      <c r="K171" s="92"/>
      <c r="L171" s="92"/>
      <c r="M171" s="92"/>
      <c r="N171" s="92"/>
      <c r="O171" s="92"/>
      <c r="P171" s="92"/>
      <c r="Q171" s="97"/>
    </row>
    <row r="172" spans="2:17" s="5" customFormat="1" ht="18.75" x14ac:dyDescent="0.25">
      <c r="B172" s="141" t="s">
        <v>369</v>
      </c>
      <c r="C172" s="149" t="s">
        <v>198</v>
      </c>
      <c r="D172" s="197" t="s">
        <v>26</v>
      </c>
      <c r="E172" s="197">
        <v>4.1399999999999997</v>
      </c>
      <c r="F172" s="93"/>
      <c r="G172" s="94">
        <f t="shared" si="13"/>
        <v>41580.487278749999</v>
      </c>
      <c r="H172" s="94">
        <f t="shared" si="14"/>
        <v>0</v>
      </c>
      <c r="I172" s="206">
        <v>41580.487278749999</v>
      </c>
      <c r="J172" s="95"/>
      <c r="K172" s="92"/>
      <c r="L172" s="92"/>
      <c r="M172" s="92"/>
      <c r="N172" s="92"/>
      <c r="O172" s="92"/>
      <c r="P172" s="92"/>
      <c r="Q172" s="97"/>
    </row>
    <row r="173" spans="2:17" s="5" customFormat="1" ht="18.75" x14ac:dyDescent="0.25">
      <c r="B173" s="141" t="s">
        <v>370</v>
      </c>
      <c r="C173" s="149" t="s">
        <v>199</v>
      </c>
      <c r="D173" s="197" t="s">
        <v>26</v>
      </c>
      <c r="E173" s="197">
        <v>7.3</v>
      </c>
      <c r="F173" s="93"/>
      <c r="G173" s="94">
        <f t="shared" si="13"/>
        <v>59208.652361249995</v>
      </c>
      <c r="H173" s="94">
        <f t="shared" si="14"/>
        <v>0</v>
      </c>
      <c r="I173" s="206">
        <v>59208.652361249995</v>
      </c>
      <c r="J173" s="95"/>
      <c r="K173" s="92"/>
      <c r="L173" s="92"/>
      <c r="M173" s="92"/>
      <c r="N173" s="92"/>
      <c r="O173" s="92"/>
      <c r="P173" s="92"/>
      <c r="Q173" s="97"/>
    </row>
    <row r="174" spans="2:17" s="5" customFormat="1" ht="18.75" x14ac:dyDescent="0.25">
      <c r="B174" s="141" t="s">
        <v>371</v>
      </c>
      <c r="C174" s="149" t="s">
        <v>200</v>
      </c>
      <c r="D174" s="197" t="s">
        <v>26</v>
      </c>
      <c r="E174" s="197">
        <v>0.8</v>
      </c>
      <c r="F174" s="93"/>
      <c r="G174" s="94">
        <f t="shared" si="13"/>
        <v>6565.6226999999999</v>
      </c>
      <c r="H174" s="94">
        <f t="shared" si="14"/>
        <v>0</v>
      </c>
      <c r="I174" s="206">
        <v>6565.6226999999999</v>
      </c>
      <c r="J174" s="95"/>
      <c r="K174" s="92"/>
      <c r="L174" s="92"/>
      <c r="M174" s="92"/>
      <c r="N174" s="92"/>
      <c r="O174" s="92"/>
      <c r="P174" s="92"/>
      <c r="Q174" s="97"/>
    </row>
    <row r="175" spans="2:17" s="5" customFormat="1" ht="18.75" x14ac:dyDescent="0.25">
      <c r="B175" s="141" t="s">
        <v>372</v>
      </c>
      <c r="C175" s="149" t="s">
        <v>201</v>
      </c>
      <c r="D175" s="197" t="s">
        <v>26</v>
      </c>
      <c r="E175" s="197">
        <v>3</v>
      </c>
      <c r="F175" s="93"/>
      <c r="G175" s="94">
        <f t="shared" si="13"/>
        <v>23880.826042500001</v>
      </c>
      <c r="H175" s="94">
        <f t="shared" si="14"/>
        <v>0</v>
      </c>
      <c r="I175" s="206">
        <v>23880.826042500001</v>
      </c>
      <c r="J175" s="95"/>
      <c r="K175" s="92"/>
      <c r="L175" s="92"/>
      <c r="M175" s="92"/>
      <c r="N175" s="92"/>
      <c r="O175" s="92"/>
      <c r="P175" s="92"/>
      <c r="Q175" s="97"/>
    </row>
    <row r="176" spans="2:17" s="5" customFormat="1" ht="18.75" x14ac:dyDescent="0.25">
      <c r="B176" s="141" t="s">
        <v>373</v>
      </c>
      <c r="C176" s="149" t="s">
        <v>202</v>
      </c>
      <c r="D176" s="197" t="s">
        <v>26</v>
      </c>
      <c r="E176" s="197">
        <v>3.4</v>
      </c>
      <c r="F176" s="93"/>
      <c r="G176" s="94">
        <f t="shared" si="13"/>
        <v>27563.649461249999</v>
      </c>
      <c r="H176" s="94">
        <f t="shared" si="14"/>
        <v>0</v>
      </c>
      <c r="I176" s="206">
        <v>27563.649461249999</v>
      </c>
      <c r="J176" s="95"/>
      <c r="K176" s="92"/>
      <c r="L176" s="92"/>
      <c r="M176" s="92"/>
      <c r="N176" s="92"/>
      <c r="O176" s="92"/>
      <c r="P176" s="92"/>
      <c r="Q176" s="97"/>
    </row>
    <row r="177" spans="2:17" s="5" customFormat="1" ht="18.75" x14ac:dyDescent="0.25">
      <c r="B177" s="141" t="s">
        <v>374</v>
      </c>
      <c r="C177" s="149" t="s">
        <v>203</v>
      </c>
      <c r="D177" s="197" t="s">
        <v>26</v>
      </c>
      <c r="E177" s="197">
        <v>2.76</v>
      </c>
      <c r="F177" s="93"/>
      <c r="G177" s="94">
        <f t="shared" si="13"/>
        <v>21898.108942499995</v>
      </c>
      <c r="H177" s="94">
        <f t="shared" si="14"/>
        <v>0</v>
      </c>
      <c r="I177" s="206">
        <v>21898.108942499995</v>
      </c>
      <c r="J177" s="95"/>
      <c r="K177" s="92"/>
      <c r="L177" s="92"/>
      <c r="M177" s="92"/>
      <c r="N177" s="92"/>
      <c r="O177" s="92"/>
      <c r="P177" s="92"/>
      <c r="Q177" s="97"/>
    </row>
    <row r="178" spans="2:17" s="5" customFormat="1" ht="18.75" x14ac:dyDescent="0.25">
      <c r="B178" s="141" t="s">
        <v>375</v>
      </c>
      <c r="C178" s="149" t="s">
        <v>204</v>
      </c>
      <c r="D178" s="197" t="s">
        <v>26</v>
      </c>
      <c r="E178" s="197">
        <v>1.85</v>
      </c>
      <c r="F178" s="93"/>
      <c r="G178" s="94">
        <f t="shared" si="13"/>
        <v>21671.520281249999</v>
      </c>
      <c r="H178" s="94">
        <f t="shared" si="14"/>
        <v>0</v>
      </c>
      <c r="I178" s="206">
        <v>21671.520281249999</v>
      </c>
      <c r="J178" s="95"/>
      <c r="K178" s="92"/>
      <c r="L178" s="92"/>
      <c r="M178" s="92"/>
      <c r="N178" s="92"/>
      <c r="O178" s="92"/>
      <c r="P178" s="92"/>
      <c r="Q178" s="97"/>
    </row>
    <row r="179" spans="2:17" s="5" customFormat="1" ht="18.75" x14ac:dyDescent="0.25">
      <c r="B179" s="141" t="s">
        <v>376</v>
      </c>
      <c r="C179" s="149" t="s">
        <v>205</v>
      </c>
      <c r="D179" s="197" t="s">
        <v>26</v>
      </c>
      <c r="E179" s="197">
        <v>2.14</v>
      </c>
      <c r="F179" s="93"/>
      <c r="G179" s="94">
        <f t="shared" si="13"/>
        <v>19437.182231250001</v>
      </c>
      <c r="H179" s="94">
        <f t="shared" si="14"/>
        <v>0</v>
      </c>
      <c r="I179" s="206">
        <v>19437.182231250001</v>
      </c>
      <c r="J179" s="95"/>
      <c r="K179" s="92"/>
      <c r="L179" s="92"/>
      <c r="M179" s="92"/>
      <c r="N179" s="92"/>
      <c r="O179" s="92"/>
      <c r="P179" s="92"/>
      <c r="Q179" s="97"/>
    </row>
    <row r="180" spans="2:17" s="5" customFormat="1" ht="18.75" x14ac:dyDescent="0.25">
      <c r="B180" s="141" t="s">
        <v>377</v>
      </c>
      <c r="C180" s="149" t="s">
        <v>206</v>
      </c>
      <c r="D180" s="197" t="s">
        <v>26</v>
      </c>
      <c r="E180" s="197">
        <v>0.8</v>
      </c>
      <c r="F180" s="93"/>
      <c r="G180" s="94">
        <f t="shared" si="13"/>
        <v>7723.5734624999996</v>
      </c>
      <c r="H180" s="94">
        <f t="shared" si="14"/>
        <v>0</v>
      </c>
      <c r="I180" s="206">
        <v>7723.5734624999996</v>
      </c>
      <c r="J180" s="95"/>
      <c r="K180" s="92"/>
      <c r="L180" s="92"/>
      <c r="M180" s="92"/>
      <c r="N180" s="92"/>
      <c r="O180" s="92"/>
      <c r="P180" s="92"/>
      <c r="Q180" s="97"/>
    </row>
    <row r="181" spans="2:17" s="5" customFormat="1" ht="18.75" x14ac:dyDescent="0.25">
      <c r="B181" s="141" t="s">
        <v>378</v>
      </c>
      <c r="C181" s="149" t="s">
        <v>207</v>
      </c>
      <c r="D181" s="197" t="s">
        <v>26</v>
      </c>
      <c r="E181" s="197">
        <v>1.74</v>
      </c>
      <c r="F181" s="93"/>
      <c r="G181" s="94">
        <f t="shared" si="13"/>
        <v>16222.945829999999</v>
      </c>
      <c r="H181" s="94">
        <f t="shared" si="14"/>
        <v>0</v>
      </c>
      <c r="I181" s="206">
        <v>16222.945829999999</v>
      </c>
      <c r="J181" s="95"/>
      <c r="K181" s="92"/>
      <c r="L181" s="92"/>
      <c r="M181" s="92"/>
      <c r="N181" s="92"/>
      <c r="O181" s="92"/>
      <c r="P181" s="92"/>
      <c r="Q181" s="97"/>
    </row>
    <row r="182" spans="2:17" s="5" customFormat="1" ht="18.75" x14ac:dyDescent="0.25">
      <c r="B182" s="141" t="s">
        <v>379</v>
      </c>
      <c r="C182" s="149" t="s">
        <v>208</v>
      </c>
      <c r="D182" s="197" t="s">
        <v>26</v>
      </c>
      <c r="E182" s="197">
        <v>1.72</v>
      </c>
      <c r="F182" s="93"/>
      <c r="G182" s="94">
        <f t="shared" si="13"/>
        <v>25074.48481125</v>
      </c>
      <c r="H182" s="94">
        <f t="shared" si="14"/>
        <v>0</v>
      </c>
      <c r="I182" s="206">
        <v>25074.48481125</v>
      </c>
      <c r="J182" s="95"/>
      <c r="K182" s="92"/>
      <c r="L182" s="92"/>
      <c r="M182" s="92"/>
      <c r="N182" s="92"/>
      <c r="O182" s="92"/>
      <c r="P182" s="92"/>
      <c r="Q182" s="97"/>
    </row>
    <row r="183" spans="2:17" s="5" customFormat="1" ht="18.75" x14ac:dyDescent="0.25">
      <c r="B183" s="141" t="s">
        <v>380</v>
      </c>
      <c r="C183" s="149" t="s">
        <v>209</v>
      </c>
      <c r="D183" s="197" t="s">
        <v>26</v>
      </c>
      <c r="E183" s="197">
        <v>2.72</v>
      </c>
      <c r="F183" s="93"/>
      <c r="G183" s="94">
        <f t="shared" si="13"/>
        <v>30275.109007499999</v>
      </c>
      <c r="H183" s="94">
        <f t="shared" si="14"/>
        <v>0</v>
      </c>
      <c r="I183" s="206">
        <v>30275.109007499999</v>
      </c>
      <c r="J183" s="95"/>
      <c r="K183" s="92"/>
      <c r="L183" s="92"/>
      <c r="M183" s="92"/>
      <c r="N183" s="92"/>
      <c r="O183" s="92"/>
      <c r="P183" s="92"/>
      <c r="Q183" s="97"/>
    </row>
    <row r="184" spans="2:17" s="5" customFormat="1" ht="18.75" x14ac:dyDescent="0.25">
      <c r="B184" s="141" t="s">
        <v>381</v>
      </c>
      <c r="C184" s="149" t="s">
        <v>210</v>
      </c>
      <c r="D184" s="197" t="s">
        <v>26</v>
      </c>
      <c r="E184" s="197">
        <v>0.13800000000000001</v>
      </c>
      <c r="F184" s="93"/>
      <c r="G184" s="94">
        <f t="shared" si="13"/>
        <v>3651.3312937499995</v>
      </c>
      <c r="H184" s="94">
        <f t="shared" si="14"/>
        <v>0</v>
      </c>
      <c r="I184" s="206">
        <v>3651.3312937499995</v>
      </c>
      <c r="J184" s="95"/>
      <c r="K184" s="92"/>
      <c r="L184" s="92"/>
      <c r="M184" s="92"/>
      <c r="N184" s="92"/>
      <c r="O184" s="92"/>
      <c r="P184" s="92"/>
      <c r="Q184" s="97"/>
    </row>
    <row r="185" spans="2:17" s="5" customFormat="1" ht="18.75" x14ac:dyDescent="0.25">
      <c r="B185" s="141" t="s">
        <v>382</v>
      </c>
      <c r="C185" s="149" t="s">
        <v>211</v>
      </c>
      <c r="D185" s="197" t="s">
        <v>26</v>
      </c>
      <c r="E185" s="197">
        <v>0.152</v>
      </c>
      <c r="F185" s="93"/>
      <c r="G185" s="94">
        <f t="shared" si="13"/>
        <v>3537.3196425000006</v>
      </c>
      <c r="H185" s="94">
        <f t="shared" si="14"/>
        <v>0</v>
      </c>
      <c r="I185" s="206">
        <v>3537.3196425000006</v>
      </c>
      <c r="J185" s="95"/>
      <c r="K185" s="92"/>
      <c r="L185" s="92"/>
      <c r="M185" s="92"/>
      <c r="N185" s="92"/>
      <c r="O185" s="92"/>
      <c r="P185" s="92"/>
      <c r="Q185" s="97"/>
    </row>
    <row r="186" spans="2:17" s="5" customFormat="1" ht="18.75" x14ac:dyDescent="0.25">
      <c r="B186" s="141" t="s">
        <v>383</v>
      </c>
      <c r="C186" s="149" t="s">
        <v>212</v>
      </c>
      <c r="D186" s="197" t="s">
        <v>26</v>
      </c>
      <c r="E186" s="197">
        <v>0.1</v>
      </c>
      <c r="F186" s="93"/>
      <c r="G186" s="94">
        <f t="shared" si="13"/>
        <v>2621.8853325</v>
      </c>
      <c r="H186" s="94">
        <f t="shared" si="14"/>
        <v>0</v>
      </c>
      <c r="I186" s="206">
        <v>2621.8853325</v>
      </c>
      <c r="J186" s="95"/>
      <c r="K186" s="92"/>
      <c r="L186" s="92"/>
      <c r="M186" s="92"/>
      <c r="N186" s="92"/>
      <c r="O186" s="92"/>
      <c r="P186" s="92"/>
      <c r="Q186" s="97"/>
    </row>
    <row r="187" spans="2:17" s="5" customFormat="1" ht="18.75" x14ac:dyDescent="0.25">
      <c r="B187" s="141" t="s">
        <v>384</v>
      </c>
      <c r="C187" s="149" t="s">
        <v>213</v>
      </c>
      <c r="D187" s="197" t="s">
        <v>26</v>
      </c>
      <c r="E187" s="197">
        <v>0.39600000000000002</v>
      </c>
      <c r="F187" s="93"/>
      <c r="G187" s="94">
        <f t="shared" si="13"/>
        <v>6814.2648787500002</v>
      </c>
      <c r="H187" s="94">
        <f t="shared" si="14"/>
        <v>0</v>
      </c>
      <c r="I187" s="206">
        <v>6814.2648787500002</v>
      </c>
      <c r="J187" s="95"/>
      <c r="K187" s="92"/>
      <c r="L187" s="92"/>
      <c r="M187" s="92"/>
      <c r="N187" s="92"/>
      <c r="O187" s="92"/>
      <c r="P187" s="92"/>
      <c r="Q187" s="97"/>
    </row>
    <row r="188" spans="2:17" s="5" customFormat="1" ht="18.75" x14ac:dyDescent="0.25">
      <c r="B188" s="141" t="s">
        <v>385</v>
      </c>
      <c r="C188" s="149" t="s">
        <v>214</v>
      </c>
      <c r="D188" s="197" t="s">
        <v>26</v>
      </c>
      <c r="E188" s="197">
        <v>8.7999999999999995E-2</v>
      </c>
      <c r="F188" s="93"/>
      <c r="G188" s="94">
        <f t="shared" si="13"/>
        <v>2116.0631099999996</v>
      </c>
      <c r="H188" s="94">
        <f t="shared" si="14"/>
        <v>0</v>
      </c>
      <c r="I188" s="206">
        <v>2116.0631099999996</v>
      </c>
      <c r="J188" s="95"/>
      <c r="K188" s="92"/>
      <c r="L188" s="92"/>
      <c r="M188" s="92"/>
      <c r="N188" s="92"/>
      <c r="O188" s="92"/>
      <c r="P188" s="92"/>
      <c r="Q188" s="97"/>
    </row>
    <row r="189" spans="2:17" s="5" customFormat="1" ht="18.75" x14ac:dyDescent="0.25">
      <c r="B189" s="141" t="s">
        <v>386</v>
      </c>
      <c r="C189" s="149" t="s">
        <v>215</v>
      </c>
      <c r="D189" s="197" t="s">
        <v>26</v>
      </c>
      <c r="E189" s="197">
        <v>5.8000000000000003E-2</v>
      </c>
      <c r="F189" s="93"/>
      <c r="G189" s="94">
        <f t="shared" si="13"/>
        <v>1372.1818687499999</v>
      </c>
      <c r="H189" s="94">
        <f t="shared" si="14"/>
        <v>0</v>
      </c>
      <c r="I189" s="206">
        <v>1372.1818687499999</v>
      </c>
      <c r="J189" s="95"/>
      <c r="K189" s="92"/>
      <c r="L189" s="92"/>
      <c r="M189" s="92"/>
      <c r="N189" s="92"/>
      <c r="O189" s="92"/>
      <c r="P189" s="92"/>
      <c r="Q189" s="97"/>
    </row>
    <row r="190" spans="2:17" s="5" customFormat="1" ht="18.75" x14ac:dyDescent="0.25">
      <c r="B190" s="141" t="s">
        <v>387</v>
      </c>
      <c r="C190" s="149" t="s">
        <v>216</v>
      </c>
      <c r="D190" s="197" t="s">
        <v>26</v>
      </c>
      <c r="E190" s="197">
        <v>0.15</v>
      </c>
      <c r="F190" s="93"/>
      <c r="G190" s="94">
        <f t="shared" si="13"/>
        <v>3300.7900799999998</v>
      </c>
      <c r="H190" s="94">
        <f t="shared" si="14"/>
        <v>0</v>
      </c>
      <c r="I190" s="206">
        <v>3300.7900799999998</v>
      </c>
      <c r="J190" s="95"/>
      <c r="K190" s="92"/>
      <c r="L190" s="92"/>
      <c r="M190" s="92"/>
      <c r="N190" s="92"/>
      <c r="O190" s="92"/>
      <c r="P190" s="92"/>
      <c r="Q190" s="97"/>
    </row>
    <row r="191" spans="2:17" s="5" customFormat="1" ht="18.75" x14ac:dyDescent="0.25">
      <c r="B191" s="141" t="s">
        <v>388</v>
      </c>
      <c r="C191" s="149" t="s">
        <v>217</v>
      </c>
      <c r="D191" s="197" t="s">
        <v>26</v>
      </c>
      <c r="E191" s="197">
        <v>0.155</v>
      </c>
      <c r="F191" s="93"/>
      <c r="G191" s="94">
        <f t="shared" si="13"/>
        <v>3326.1158437499994</v>
      </c>
      <c r="H191" s="94">
        <f t="shared" si="14"/>
        <v>0</v>
      </c>
      <c r="I191" s="206">
        <v>3326.1158437499994</v>
      </c>
      <c r="J191" s="95"/>
      <c r="K191" s="92"/>
      <c r="L191" s="92"/>
      <c r="M191" s="92"/>
      <c r="N191" s="92"/>
      <c r="O191" s="92"/>
      <c r="P191" s="92"/>
      <c r="Q191" s="97"/>
    </row>
    <row r="192" spans="2:17" s="5" customFormat="1" ht="18.75" x14ac:dyDescent="0.25">
      <c r="B192" s="141" t="s">
        <v>389</v>
      </c>
      <c r="C192" s="149" t="s">
        <v>218</v>
      </c>
      <c r="D192" s="197" t="s">
        <v>26</v>
      </c>
      <c r="E192" s="197">
        <v>8.5000000000000006E-2</v>
      </c>
      <c r="F192" s="93"/>
      <c r="G192" s="94">
        <f t="shared" si="13"/>
        <v>2284.9636162499996</v>
      </c>
      <c r="H192" s="94">
        <f t="shared" si="14"/>
        <v>0</v>
      </c>
      <c r="I192" s="206">
        <v>2284.9636162499996</v>
      </c>
      <c r="J192" s="95"/>
      <c r="K192" s="92"/>
      <c r="L192" s="92"/>
      <c r="M192" s="92"/>
      <c r="N192" s="92"/>
      <c r="O192" s="92"/>
      <c r="P192" s="92"/>
      <c r="Q192" s="97"/>
    </row>
    <row r="193" spans="2:17" s="5" customFormat="1" ht="18.75" x14ac:dyDescent="0.25">
      <c r="B193" s="141" t="s">
        <v>390</v>
      </c>
      <c r="C193" s="149" t="s">
        <v>219</v>
      </c>
      <c r="D193" s="197" t="s">
        <v>26</v>
      </c>
      <c r="E193" s="197">
        <v>0.58499999999999996</v>
      </c>
      <c r="F193" s="93"/>
      <c r="G193" s="94">
        <f t="shared" si="13"/>
        <v>5897.0290837499997</v>
      </c>
      <c r="H193" s="94">
        <f t="shared" si="14"/>
        <v>0</v>
      </c>
      <c r="I193" s="206">
        <v>5897.0290837499997</v>
      </c>
      <c r="J193" s="95"/>
      <c r="K193" s="92"/>
      <c r="L193" s="92"/>
      <c r="M193" s="92"/>
      <c r="N193" s="92"/>
      <c r="O193" s="92"/>
      <c r="P193" s="92"/>
      <c r="Q193" s="97"/>
    </row>
    <row r="194" spans="2:17" s="5" customFormat="1" ht="18.75" x14ac:dyDescent="0.25">
      <c r="B194" s="141" t="s">
        <v>391</v>
      </c>
      <c r="C194" s="149" t="s">
        <v>220</v>
      </c>
      <c r="D194" s="197" t="s">
        <v>26</v>
      </c>
      <c r="E194" s="197">
        <v>2.3199999999999998</v>
      </c>
      <c r="F194" s="93"/>
      <c r="G194" s="94">
        <f t="shared" si="13"/>
        <v>22004.306257499997</v>
      </c>
      <c r="H194" s="94">
        <f t="shared" si="14"/>
        <v>0</v>
      </c>
      <c r="I194" s="206">
        <v>22004.306257499997</v>
      </c>
      <c r="J194" s="95"/>
      <c r="K194" s="92"/>
      <c r="L194" s="92"/>
      <c r="M194" s="92"/>
      <c r="N194" s="92"/>
      <c r="O194" s="92"/>
      <c r="P194" s="92"/>
      <c r="Q194" s="97"/>
    </row>
    <row r="195" spans="2:17" s="5" customFormat="1" ht="18.75" x14ac:dyDescent="0.25">
      <c r="B195" s="141" t="s">
        <v>392</v>
      </c>
      <c r="C195" s="149" t="s">
        <v>221</v>
      </c>
      <c r="D195" s="197" t="s">
        <v>26</v>
      </c>
      <c r="E195" s="197">
        <v>0.23</v>
      </c>
      <c r="F195" s="93"/>
      <c r="G195" s="94">
        <f t="shared" si="13"/>
        <v>6964.8299699999989</v>
      </c>
      <c r="H195" s="94">
        <f t="shared" si="14"/>
        <v>0</v>
      </c>
      <c r="I195" s="206">
        <v>6964.8299699999989</v>
      </c>
      <c r="J195" s="95"/>
      <c r="K195" s="92"/>
      <c r="L195" s="92"/>
      <c r="M195" s="92"/>
      <c r="N195" s="92"/>
      <c r="O195" s="92"/>
      <c r="P195" s="92"/>
      <c r="Q195" s="97"/>
    </row>
    <row r="196" spans="2:17" s="5" customFormat="1" ht="18.75" x14ac:dyDescent="0.25">
      <c r="B196" s="141" t="s">
        <v>393</v>
      </c>
      <c r="C196" s="149" t="s">
        <v>222</v>
      </c>
      <c r="D196" s="197" t="s">
        <v>26</v>
      </c>
      <c r="E196" s="197">
        <v>0.245</v>
      </c>
      <c r="F196" s="93"/>
      <c r="G196" s="94">
        <f t="shared" si="13"/>
        <v>7305.1571249999997</v>
      </c>
      <c r="H196" s="94">
        <f t="shared" si="14"/>
        <v>0</v>
      </c>
      <c r="I196" s="206">
        <v>7305.1571249999997</v>
      </c>
      <c r="J196" s="95"/>
      <c r="K196" s="92"/>
      <c r="L196" s="92"/>
      <c r="M196" s="92"/>
      <c r="N196" s="92"/>
      <c r="O196" s="92"/>
      <c r="P196" s="92"/>
      <c r="Q196" s="97"/>
    </row>
    <row r="197" spans="2:17" s="5" customFormat="1" ht="18.75" x14ac:dyDescent="0.25">
      <c r="B197" s="141" t="s">
        <v>394</v>
      </c>
      <c r="C197" s="149" t="s">
        <v>223</v>
      </c>
      <c r="D197" s="197" t="s">
        <v>242</v>
      </c>
      <c r="E197" s="197">
        <v>1</v>
      </c>
      <c r="F197" s="93"/>
      <c r="G197" s="94">
        <f t="shared" si="13"/>
        <v>23851.63995375</v>
      </c>
      <c r="H197" s="94">
        <f t="shared" si="14"/>
        <v>0</v>
      </c>
      <c r="I197" s="206">
        <v>23851.63995375</v>
      </c>
      <c r="J197" s="95"/>
      <c r="K197" s="92"/>
      <c r="L197" s="92"/>
      <c r="M197" s="92"/>
      <c r="N197" s="92"/>
      <c r="O197" s="92"/>
      <c r="P197" s="92"/>
      <c r="Q197" s="97"/>
    </row>
    <row r="198" spans="2:17" s="5" customFormat="1" ht="18.75" x14ac:dyDescent="0.25">
      <c r="B198" s="141" t="s">
        <v>395</v>
      </c>
      <c r="C198" s="149" t="s">
        <v>224</v>
      </c>
      <c r="D198" s="197" t="s">
        <v>34</v>
      </c>
      <c r="E198" s="197">
        <v>1</v>
      </c>
      <c r="F198" s="93"/>
      <c r="G198" s="94">
        <f t="shared" si="13"/>
        <v>24441.487454999999</v>
      </c>
      <c r="H198" s="94">
        <f t="shared" si="14"/>
        <v>0</v>
      </c>
      <c r="I198" s="206">
        <v>24441.487454999999</v>
      </c>
      <c r="J198" s="95"/>
      <c r="K198" s="92"/>
      <c r="L198" s="92"/>
      <c r="M198" s="92"/>
      <c r="N198" s="92"/>
      <c r="O198" s="92"/>
      <c r="P198" s="92"/>
      <c r="Q198" s="97"/>
    </row>
    <row r="199" spans="2:17" s="5" customFormat="1" ht="18.75" x14ac:dyDescent="0.25">
      <c r="B199" s="141" t="s">
        <v>396</v>
      </c>
      <c r="C199" s="149" t="s">
        <v>225</v>
      </c>
      <c r="D199" s="197" t="s">
        <v>26</v>
      </c>
      <c r="E199" s="197">
        <v>7.0999999999999994E-2</v>
      </c>
      <c r="F199" s="93"/>
      <c r="G199" s="94">
        <f t="shared" si="13"/>
        <v>1522.4907337499999</v>
      </c>
      <c r="H199" s="94">
        <f t="shared" si="14"/>
        <v>0</v>
      </c>
      <c r="I199" s="206">
        <v>1522.4907337499999</v>
      </c>
      <c r="J199" s="95"/>
      <c r="K199" s="92"/>
      <c r="L199" s="92"/>
      <c r="M199" s="92"/>
      <c r="N199" s="92"/>
      <c r="O199" s="92"/>
      <c r="P199" s="92"/>
      <c r="Q199" s="97"/>
    </row>
    <row r="200" spans="2:17" s="5" customFormat="1" ht="18.75" x14ac:dyDescent="0.25">
      <c r="B200" s="141" t="s">
        <v>397</v>
      </c>
      <c r="C200" s="149" t="s">
        <v>226</v>
      </c>
      <c r="D200" s="197" t="s">
        <v>26</v>
      </c>
      <c r="E200" s="197">
        <v>0.33</v>
      </c>
      <c r="F200" s="93"/>
      <c r="G200" s="94">
        <f t="shared" si="13"/>
        <v>6961.44936375</v>
      </c>
      <c r="H200" s="94">
        <f t="shared" si="14"/>
        <v>0</v>
      </c>
      <c r="I200" s="206">
        <v>6961.44936375</v>
      </c>
      <c r="J200" s="95"/>
      <c r="K200" s="92"/>
      <c r="L200" s="92"/>
      <c r="M200" s="92"/>
      <c r="N200" s="92"/>
      <c r="O200" s="92"/>
      <c r="P200" s="92"/>
      <c r="Q200" s="97"/>
    </row>
    <row r="201" spans="2:17" s="5" customFormat="1" ht="18.75" x14ac:dyDescent="0.25">
      <c r="B201" s="141" t="s">
        <v>398</v>
      </c>
      <c r="C201" s="149" t="s">
        <v>227</v>
      </c>
      <c r="D201" s="197" t="s">
        <v>26</v>
      </c>
      <c r="E201" s="197">
        <v>0.6</v>
      </c>
      <c r="F201" s="93"/>
      <c r="G201" s="94">
        <f t="shared" si="13"/>
        <v>10831.42179</v>
      </c>
      <c r="H201" s="94">
        <f t="shared" si="14"/>
        <v>0</v>
      </c>
      <c r="I201" s="206">
        <v>10831.42179</v>
      </c>
      <c r="J201" s="95"/>
      <c r="K201" s="92"/>
      <c r="L201" s="92"/>
      <c r="M201" s="92"/>
      <c r="N201" s="92"/>
      <c r="O201" s="92"/>
      <c r="P201" s="92"/>
      <c r="Q201" s="97"/>
    </row>
    <row r="202" spans="2:17" s="5" customFormat="1" ht="18.75" x14ac:dyDescent="0.25">
      <c r="B202" s="141" t="s">
        <v>399</v>
      </c>
      <c r="C202" s="149" t="s">
        <v>228</v>
      </c>
      <c r="D202" s="197" t="s">
        <v>26</v>
      </c>
      <c r="E202" s="197">
        <v>0.245</v>
      </c>
      <c r="F202" s="93"/>
      <c r="G202" s="94">
        <f t="shared" si="13"/>
        <v>5161.2003449999993</v>
      </c>
      <c r="H202" s="94">
        <f>J202+L202+N202+P202+Q202</f>
        <v>0</v>
      </c>
      <c r="I202" s="206">
        <v>5161.2003449999993</v>
      </c>
      <c r="J202" s="95"/>
      <c r="K202" s="92"/>
      <c r="L202" s="92"/>
      <c r="M202" s="92"/>
      <c r="N202" s="92"/>
      <c r="O202" s="92"/>
      <c r="P202" s="92"/>
      <c r="Q202" s="97"/>
    </row>
    <row r="203" spans="2:17" s="5" customFormat="1" ht="18.75" x14ac:dyDescent="0.25">
      <c r="B203" s="141" t="s">
        <v>400</v>
      </c>
      <c r="C203" s="149" t="s">
        <v>229</v>
      </c>
      <c r="D203" s="197" t="s">
        <v>26</v>
      </c>
      <c r="E203" s="197">
        <v>0.3</v>
      </c>
      <c r="F203" s="93"/>
      <c r="G203" s="94">
        <f t="shared" si="13"/>
        <v>6099.8090212499992</v>
      </c>
      <c r="H203" s="94">
        <f t="shared" si="14"/>
        <v>0</v>
      </c>
      <c r="I203" s="206">
        <v>6099.8090212499992</v>
      </c>
      <c r="J203" s="95"/>
      <c r="K203" s="92"/>
      <c r="L203" s="92"/>
      <c r="M203" s="92"/>
      <c r="N203" s="92"/>
      <c r="O203" s="92"/>
      <c r="P203" s="92"/>
      <c r="Q203" s="97"/>
    </row>
    <row r="204" spans="2:17" s="5" customFormat="1" ht="19.5" thickBot="1" x14ac:dyDescent="0.3">
      <c r="B204" s="143" t="s">
        <v>401</v>
      </c>
      <c r="C204" s="150" t="s">
        <v>230</v>
      </c>
      <c r="D204" s="198" t="s">
        <v>26</v>
      </c>
      <c r="E204" s="198">
        <v>0.4</v>
      </c>
      <c r="F204" s="103"/>
      <c r="G204" s="104">
        <f>I204+K204+M204+O204</f>
        <v>8764.2933787499987</v>
      </c>
      <c r="H204" s="104">
        <f>J204+L204+N204+P204+Q204</f>
        <v>0</v>
      </c>
      <c r="I204" s="151">
        <v>8764.2933787499987</v>
      </c>
      <c r="J204" s="106"/>
      <c r="K204" s="105"/>
      <c r="L204" s="105"/>
      <c r="M204" s="105"/>
      <c r="N204" s="105"/>
      <c r="O204" s="105"/>
      <c r="P204" s="105"/>
      <c r="Q204" s="107"/>
    </row>
    <row r="205" spans="2:17" s="161" customFormat="1" ht="27" customHeight="1" thickBot="1" x14ac:dyDescent="0.3">
      <c r="B205" s="177"/>
      <c r="C205" s="178" t="s">
        <v>231</v>
      </c>
      <c r="D205" s="182" t="s">
        <v>26</v>
      </c>
      <c r="E205" s="182">
        <v>24.82</v>
      </c>
      <c r="F205" s="179"/>
      <c r="G205" s="180">
        <f>SUM(G206:G215)</f>
        <v>153226.55620125</v>
      </c>
      <c r="H205" s="180">
        <f t="shared" ref="H205:Q205" si="15">SUM(H206:H215)</f>
        <v>0</v>
      </c>
      <c r="I205" s="180">
        <f t="shared" si="15"/>
        <v>153226.55620125</v>
      </c>
      <c r="J205" s="180">
        <f t="shared" si="15"/>
        <v>0</v>
      </c>
      <c r="K205" s="180">
        <f t="shared" si="15"/>
        <v>0</v>
      </c>
      <c r="L205" s="180">
        <f t="shared" si="15"/>
        <v>0</v>
      </c>
      <c r="M205" s="180">
        <f t="shared" si="15"/>
        <v>0</v>
      </c>
      <c r="N205" s="180">
        <f t="shared" si="15"/>
        <v>0</v>
      </c>
      <c r="O205" s="180">
        <f t="shared" si="15"/>
        <v>0</v>
      </c>
      <c r="P205" s="180">
        <f t="shared" si="15"/>
        <v>0</v>
      </c>
      <c r="Q205" s="181">
        <f t="shared" si="15"/>
        <v>0</v>
      </c>
    </row>
    <row r="206" spans="2:17" s="5" customFormat="1" ht="18.75" x14ac:dyDescent="0.25">
      <c r="B206" s="140" t="s">
        <v>402</v>
      </c>
      <c r="C206" s="148" t="s">
        <v>232</v>
      </c>
      <c r="D206" s="15" t="s">
        <v>26</v>
      </c>
      <c r="E206" s="15">
        <v>3.5</v>
      </c>
      <c r="F206" s="108"/>
      <c r="G206" s="96">
        <f>I206+K206+M206+O206</f>
        <v>14162.824698749999</v>
      </c>
      <c r="H206" s="96">
        <f>J206+L206+N206+P206+Q206</f>
        <v>0</v>
      </c>
      <c r="I206" s="202">
        <v>14162.824698749999</v>
      </c>
      <c r="J206" s="109"/>
      <c r="K206" s="110"/>
      <c r="L206" s="110"/>
      <c r="M206" s="110"/>
      <c r="N206" s="110"/>
      <c r="O206" s="110"/>
      <c r="P206" s="110"/>
      <c r="Q206" s="111"/>
    </row>
    <row r="207" spans="2:17" s="5" customFormat="1" ht="18.75" x14ac:dyDescent="0.25">
      <c r="B207" s="141" t="s">
        <v>403</v>
      </c>
      <c r="C207" s="149" t="s">
        <v>233</v>
      </c>
      <c r="D207" s="197" t="s">
        <v>26</v>
      </c>
      <c r="E207" s="197">
        <v>3.5</v>
      </c>
      <c r="F207" s="93"/>
      <c r="G207" s="94">
        <f t="shared" ref="G207:G215" si="16">I207+K207+M207+O207</f>
        <v>14162.824698749999</v>
      </c>
      <c r="H207" s="94">
        <f t="shared" ref="H207:H215" si="17">J207+L207+N207+P207+Q207</f>
        <v>0</v>
      </c>
      <c r="I207" s="206">
        <v>14162.824698749999</v>
      </c>
      <c r="J207" s="95"/>
      <c r="K207" s="92"/>
      <c r="L207" s="92"/>
      <c r="M207" s="92"/>
      <c r="N207" s="92"/>
      <c r="O207" s="92"/>
      <c r="P207" s="92"/>
      <c r="Q207" s="97"/>
    </row>
    <row r="208" spans="2:17" s="5" customFormat="1" ht="18.75" x14ac:dyDescent="0.25">
      <c r="B208" s="141" t="s">
        <v>404</v>
      </c>
      <c r="C208" s="149" t="s">
        <v>234</v>
      </c>
      <c r="D208" s="197" t="s">
        <v>26</v>
      </c>
      <c r="E208" s="197">
        <v>3.5</v>
      </c>
      <c r="F208" s="93"/>
      <c r="G208" s="94">
        <f t="shared" si="16"/>
        <v>4674.7948800000004</v>
      </c>
      <c r="H208" s="94">
        <f t="shared" si="17"/>
        <v>0</v>
      </c>
      <c r="I208" s="206">
        <v>4674.7948800000004</v>
      </c>
      <c r="J208" s="95"/>
      <c r="K208" s="92"/>
      <c r="L208" s="92"/>
      <c r="M208" s="92"/>
      <c r="N208" s="92"/>
      <c r="O208" s="92"/>
      <c r="P208" s="92"/>
      <c r="Q208" s="97"/>
    </row>
    <row r="209" spans="2:17" s="5" customFormat="1" ht="18.75" x14ac:dyDescent="0.25">
      <c r="B209" s="141" t="s">
        <v>405</v>
      </c>
      <c r="C209" s="149" t="s">
        <v>235</v>
      </c>
      <c r="D209" s="197" t="s">
        <v>26</v>
      </c>
      <c r="E209" s="197">
        <v>3</v>
      </c>
      <c r="F209" s="93"/>
      <c r="G209" s="94">
        <f t="shared" si="16"/>
        <v>21413.445138750001</v>
      </c>
      <c r="H209" s="94">
        <f t="shared" si="17"/>
        <v>0</v>
      </c>
      <c r="I209" s="206">
        <v>21413.445138750001</v>
      </c>
      <c r="J209" s="95"/>
      <c r="K209" s="92"/>
      <c r="L209" s="92"/>
      <c r="M209" s="92"/>
      <c r="N209" s="92"/>
      <c r="O209" s="92"/>
      <c r="P209" s="92"/>
      <c r="Q209" s="97"/>
    </row>
    <row r="210" spans="2:17" s="5" customFormat="1" ht="18.75" x14ac:dyDescent="0.25">
      <c r="B210" s="141" t="s">
        <v>406</v>
      </c>
      <c r="C210" s="149" t="s">
        <v>236</v>
      </c>
      <c r="D210" s="197" t="s">
        <v>26</v>
      </c>
      <c r="E210" s="197">
        <v>2.14</v>
      </c>
      <c r="F210" s="93"/>
      <c r="G210" s="94">
        <f t="shared" si="16"/>
        <v>23146.75138125</v>
      </c>
      <c r="H210" s="94">
        <f t="shared" si="17"/>
        <v>0</v>
      </c>
      <c r="I210" s="206">
        <v>23146.75138125</v>
      </c>
      <c r="J210" s="95"/>
      <c r="K210" s="92"/>
      <c r="L210" s="92"/>
      <c r="M210" s="92"/>
      <c r="N210" s="92"/>
      <c r="O210" s="92"/>
      <c r="P210" s="92"/>
      <c r="Q210" s="97"/>
    </row>
    <row r="211" spans="2:17" s="5" customFormat="1" ht="18.75" x14ac:dyDescent="0.25">
      <c r="B211" s="141" t="s">
        <v>407</v>
      </c>
      <c r="C211" s="149" t="s">
        <v>237</v>
      </c>
      <c r="D211" s="197" t="s">
        <v>26</v>
      </c>
      <c r="E211" s="197">
        <v>0.72</v>
      </c>
      <c r="F211" s="93"/>
      <c r="G211" s="94">
        <f t="shared" si="16"/>
        <v>6858.6868349999995</v>
      </c>
      <c r="H211" s="94">
        <f t="shared" si="17"/>
        <v>0</v>
      </c>
      <c r="I211" s="206">
        <v>6858.6868349999995</v>
      </c>
      <c r="J211" s="95"/>
      <c r="K211" s="92"/>
      <c r="L211" s="92"/>
      <c r="M211" s="92"/>
      <c r="N211" s="92"/>
      <c r="O211" s="92"/>
      <c r="P211" s="92"/>
      <c r="Q211" s="97"/>
    </row>
    <row r="212" spans="2:17" s="5" customFormat="1" ht="18.75" x14ac:dyDescent="0.25">
      <c r="B212" s="141" t="s">
        <v>408</v>
      </c>
      <c r="C212" s="149" t="s">
        <v>238</v>
      </c>
      <c r="D212" s="197" t="s">
        <v>26</v>
      </c>
      <c r="E212" s="197">
        <v>1.36</v>
      </c>
      <c r="F212" s="93"/>
      <c r="G212" s="94">
        <f t="shared" si="16"/>
        <v>11341.733051250001</v>
      </c>
      <c r="H212" s="94">
        <f t="shared" si="17"/>
        <v>0</v>
      </c>
      <c r="I212" s="206">
        <v>11341.733051250001</v>
      </c>
      <c r="J212" s="95"/>
      <c r="K212" s="92"/>
      <c r="L212" s="92"/>
      <c r="M212" s="92"/>
      <c r="N212" s="92"/>
      <c r="O212" s="92"/>
      <c r="P212" s="92"/>
      <c r="Q212" s="97"/>
    </row>
    <row r="213" spans="2:17" s="5" customFormat="1" ht="18.75" x14ac:dyDescent="0.25">
      <c r="B213" s="141" t="s">
        <v>409</v>
      </c>
      <c r="C213" s="149" t="s">
        <v>239</v>
      </c>
      <c r="D213" s="197" t="s">
        <v>26</v>
      </c>
      <c r="E213" s="197">
        <v>0.5</v>
      </c>
      <c r="F213" s="93"/>
      <c r="G213" s="94">
        <f t="shared" si="16"/>
        <v>3555.3085312499998</v>
      </c>
      <c r="H213" s="94">
        <f t="shared" si="17"/>
        <v>0</v>
      </c>
      <c r="I213" s="206">
        <v>3555.3085312499998</v>
      </c>
      <c r="J213" s="95"/>
      <c r="K213" s="92"/>
      <c r="L213" s="92"/>
      <c r="M213" s="92"/>
      <c r="N213" s="92"/>
      <c r="O213" s="92"/>
      <c r="P213" s="92"/>
      <c r="Q213" s="97"/>
    </row>
    <row r="214" spans="2:17" s="5" customFormat="1" ht="18.75" x14ac:dyDescent="0.25">
      <c r="B214" s="141" t="s">
        <v>410</v>
      </c>
      <c r="C214" s="149" t="s">
        <v>240</v>
      </c>
      <c r="D214" s="197" t="s">
        <v>26</v>
      </c>
      <c r="E214" s="197">
        <v>1.4</v>
      </c>
      <c r="F214" s="93"/>
      <c r="G214" s="94">
        <f t="shared" si="16"/>
        <v>10083.979342500001</v>
      </c>
      <c r="H214" s="94">
        <f t="shared" si="17"/>
        <v>0</v>
      </c>
      <c r="I214" s="206">
        <v>10083.979342500001</v>
      </c>
      <c r="J214" s="95"/>
      <c r="K214" s="92"/>
      <c r="L214" s="92"/>
      <c r="M214" s="92"/>
      <c r="N214" s="92"/>
      <c r="O214" s="92"/>
      <c r="P214" s="92"/>
      <c r="Q214" s="97"/>
    </row>
    <row r="215" spans="2:17" s="5" customFormat="1" ht="19.5" thickBot="1" x14ac:dyDescent="0.3">
      <c r="B215" s="142" t="s">
        <v>411</v>
      </c>
      <c r="C215" s="152" t="s">
        <v>241</v>
      </c>
      <c r="D215" s="10" t="s">
        <v>26</v>
      </c>
      <c r="E215" s="10">
        <v>5.2</v>
      </c>
      <c r="F215" s="98"/>
      <c r="G215" s="99">
        <f t="shared" si="16"/>
        <v>43826.20764375</v>
      </c>
      <c r="H215" s="99">
        <f t="shared" si="17"/>
        <v>0</v>
      </c>
      <c r="I215" s="153">
        <v>43826.20764375</v>
      </c>
      <c r="J215" s="101"/>
      <c r="K215" s="100"/>
      <c r="L215" s="100"/>
      <c r="M215" s="100"/>
      <c r="N215" s="100"/>
      <c r="O215" s="100"/>
      <c r="P215" s="100"/>
      <c r="Q215" s="102"/>
    </row>
    <row r="216" spans="2:17" s="5" customFormat="1" ht="31.5" customHeight="1" x14ac:dyDescent="0.3">
      <c r="B216" s="59"/>
      <c r="C216" s="146"/>
      <c r="D216" s="48"/>
      <c r="E216" s="48"/>
      <c r="F216" s="48"/>
      <c r="I216" s="60"/>
      <c r="J216" s="60"/>
    </row>
    <row r="217" spans="2:17" s="5" customFormat="1" ht="31.5" customHeight="1" x14ac:dyDescent="0.3">
      <c r="B217" s="59"/>
      <c r="C217" s="146"/>
      <c r="D217" s="48"/>
      <c r="E217" s="48"/>
      <c r="F217" s="48"/>
      <c r="I217" s="60"/>
      <c r="J217" s="60"/>
    </row>
    <row r="218" spans="2:17" s="5" customFormat="1" ht="31.5" customHeight="1" x14ac:dyDescent="0.3">
      <c r="B218" s="59"/>
      <c r="C218" s="146"/>
      <c r="D218" s="48"/>
      <c r="E218" s="48"/>
      <c r="F218" s="48"/>
      <c r="I218" s="60"/>
      <c r="J218" s="60"/>
    </row>
    <row r="219" spans="2:17" s="221" customFormat="1" ht="30" customHeight="1" x14ac:dyDescent="0.4">
      <c r="B219" s="218"/>
      <c r="C219" s="219" t="s">
        <v>412</v>
      </c>
      <c r="D219" s="220"/>
      <c r="E219" s="220"/>
      <c r="F219" s="220"/>
      <c r="I219" s="222"/>
      <c r="J219" s="222" t="s">
        <v>413</v>
      </c>
    </row>
    <row r="220" spans="2:17" s="221" customFormat="1" ht="31.5" customHeight="1" x14ac:dyDescent="0.4">
      <c r="B220" s="218"/>
      <c r="C220" s="219"/>
      <c r="D220" s="220"/>
      <c r="E220" s="220"/>
      <c r="F220" s="220"/>
      <c r="I220" s="222"/>
      <c r="J220" s="222"/>
    </row>
    <row r="221" spans="2:17" s="221" customFormat="1" ht="31.5" customHeight="1" x14ac:dyDescent="0.4">
      <c r="B221" s="218"/>
      <c r="C221" s="219"/>
      <c r="D221" s="220"/>
      <c r="E221" s="220"/>
      <c r="F221" s="220"/>
      <c r="I221" s="222"/>
      <c r="J221" s="222"/>
    </row>
    <row r="222" spans="2:17" s="221" customFormat="1" ht="30" customHeight="1" x14ac:dyDescent="0.4">
      <c r="B222" s="218"/>
      <c r="C222" s="219" t="s">
        <v>417</v>
      </c>
      <c r="D222" s="220"/>
      <c r="E222" s="220"/>
      <c r="F222" s="220"/>
      <c r="I222" s="222"/>
      <c r="J222" s="222" t="s">
        <v>414</v>
      </c>
    </row>
    <row r="223" spans="2:17" s="221" customFormat="1" ht="30" customHeight="1" x14ac:dyDescent="0.4">
      <c r="B223" s="218"/>
      <c r="C223" s="219"/>
      <c r="D223" s="220"/>
      <c r="E223" s="220"/>
      <c r="F223" s="220"/>
      <c r="I223" s="222"/>
      <c r="J223" s="222"/>
    </row>
    <row r="224" spans="2:17" s="221" customFormat="1" ht="30" customHeight="1" x14ac:dyDescent="0.4">
      <c r="B224" s="218"/>
      <c r="C224" s="219"/>
      <c r="D224" s="220"/>
      <c r="E224" s="220"/>
      <c r="F224" s="220"/>
      <c r="I224" s="222"/>
      <c r="J224" s="222"/>
    </row>
    <row r="225" spans="2:10" s="221" customFormat="1" ht="30" customHeight="1" x14ac:dyDescent="0.4">
      <c r="B225" s="218"/>
      <c r="C225" s="219" t="s">
        <v>415</v>
      </c>
      <c r="D225" s="220"/>
      <c r="E225" s="220"/>
      <c r="F225" s="220"/>
      <c r="I225" s="222"/>
      <c r="J225" s="222" t="s">
        <v>416</v>
      </c>
    </row>
    <row r="226" spans="2:10" s="221" customFormat="1" ht="30" customHeight="1" x14ac:dyDescent="0.4">
      <c r="B226" s="218"/>
      <c r="C226" s="219"/>
      <c r="D226" s="220"/>
      <c r="E226" s="220"/>
      <c r="F226" s="220"/>
      <c r="I226" s="222"/>
      <c r="J226" s="222"/>
    </row>
    <row r="227" spans="2:10" s="221" customFormat="1" ht="30" customHeight="1" x14ac:dyDescent="0.4">
      <c r="B227" s="218"/>
      <c r="C227" s="219"/>
      <c r="D227" s="220"/>
      <c r="E227" s="220"/>
      <c r="F227" s="220"/>
      <c r="I227" s="222"/>
      <c r="J227" s="222"/>
    </row>
    <row r="228" spans="2:10" s="221" customFormat="1" ht="30" customHeight="1" x14ac:dyDescent="0.4">
      <c r="B228" s="218"/>
      <c r="C228" s="219" t="s">
        <v>440</v>
      </c>
      <c r="D228" s="220"/>
      <c r="E228" s="220"/>
      <c r="F228" s="220"/>
      <c r="I228" s="222"/>
      <c r="J228" s="222" t="s">
        <v>439</v>
      </c>
    </row>
    <row r="229" spans="2:10" s="221" customFormat="1" ht="30" customHeight="1" x14ac:dyDescent="0.4">
      <c r="B229" s="218"/>
      <c r="C229" s="219"/>
      <c r="D229" s="220"/>
      <c r="E229" s="220"/>
      <c r="F229" s="220"/>
      <c r="I229" s="222"/>
      <c r="J229" s="222"/>
    </row>
    <row r="230" spans="2:10" s="221" customFormat="1" ht="30" customHeight="1" x14ac:dyDescent="0.4">
      <c r="B230" s="218"/>
      <c r="C230" s="219"/>
      <c r="D230" s="220"/>
      <c r="E230" s="220"/>
      <c r="F230" s="220"/>
      <c r="I230" s="222"/>
      <c r="J230" s="222"/>
    </row>
    <row r="231" spans="2:10" s="221" customFormat="1" ht="30" customHeight="1" x14ac:dyDescent="0.4">
      <c r="B231" s="218"/>
      <c r="C231" s="219" t="s">
        <v>419</v>
      </c>
      <c r="D231" s="220"/>
      <c r="E231" s="220"/>
      <c r="F231" s="220"/>
      <c r="I231" s="222"/>
      <c r="J231" s="222" t="s">
        <v>420</v>
      </c>
    </row>
    <row r="232" spans="2:10" s="221" customFormat="1" ht="30" customHeight="1" x14ac:dyDescent="0.4">
      <c r="B232" s="218"/>
      <c r="C232" s="219"/>
      <c r="D232" s="220"/>
      <c r="E232" s="220"/>
      <c r="F232" s="220"/>
      <c r="I232" s="222"/>
      <c r="J232" s="222"/>
    </row>
    <row r="234" spans="2:10" ht="20.25" x14ac:dyDescent="0.25">
      <c r="C234" s="88" t="s">
        <v>435</v>
      </c>
    </row>
    <row r="235" spans="2:10" ht="20.25" x14ac:dyDescent="0.25">
      <c r="C235" s="88" t="s">
        <v>436</v>
      </c>
    </row>
    <row r="236" spans="2:10" ht="21" x14ac:dyDescent="0.25">
      <c r="C236" s="223" t="s">
        <v>437</v>
      </c>
    </row>
  </sheetData>
  <mergeCells count="395">
    <mergeCell ref="N161:N162"/>
    <mergeCell ref="O161:O162"/>
    <mergeCell ref="P161:P162"/>
    <mergeCell ref="Q161:Q162"/>
    <mergeCell ref="B163:Q163"/>
    <mergeCell ref="H161:H162"/>
    <mergeCell ref="I161:I162"/>
    <mergeCell ref="J161:J162"/>
    <mergeCell ref="K161:K162"/>
    <mergeCell ref="L161:L162"/>
    <mergeCell ref="M161:M162"/>
    <mergeCell ref="B161:B162"/>
    <mergeCell ref="C161:C162"/>
    <mergeCell ref="D161:D162"/>
    <mergeCell ref="E161:E162"/>
    <mergeCell ref="F161:F162"/>
    <mergeCell ref="G161:G162"/>
    <mergeCell ref="L159:L160"/>
    <mergeCell ref="M159:M160"/>
    <mergeCell ref="N159:N160"/>
    <mergeCell ref="O159:O160"/>
    <mergeCell ref="P159:P160"/>
    <mergeCell ref="Q159:Q160"/>
    <mergeCell ref="M157:M158"/>
    <mergeCell ref="N157:N158"/>
    <mergeCell ref="O157:O158"/>
    <mergeCell ref="P157:P158"/>
    <mergeCell ref="Q157:Q158"/>
    <mergeCell ref="L157:L158"/>
    <mergeCell ref="G159:G160"/>
    <mergeCell ref="H159:H160"/>
    <mergeCell ref="I159:I160"/>
    <mergeCell ref="J159:J160"/>
    <mergeCell ref="K159:K160"/>
    <mergeCell ref="G157:G158"/>
    <mergeCell ref="H157:H158"/>
    <mergeCell ref="I157:I158"/>
    <mergeCell ref="J157:J158"/>
    <mergeCell ref="K157:K158"/>
    <mergeCell ref="L154:L156"/>
    <mergeCell ref="M154:M156"/>
    <mergeCell ref="N154:N156"/>
    <mergeCell ref="O154:O156"/>
    <mergeCell ref="P154:P156"/>
    <mergeCell ref="Q154:Q156"/>
    <mergeCell ref="M151:M153"/>
    <mergeCell ref="N151:N153"/>
    <mergeCell ref="O151:O153"/>
    <mergeCell ref="P151:P153"/>
    <mergeCell ref="Q151:Q153"/>
    <mergeCell ref="L151:L153"/>
    <mergeCell ref="G154:G156"/>
    <mergeCell ref="H154:H156"/>
    <mergeCell ref="I154:I156"/>
    <mergeCell ref="J154:J156"/>
    <mergeCell ref="K154:K156"/>
    <mergeCell ref="G151:G153"/>
    <mergeCell ref="H151:H153"/>
    <mergeCell ref="I151:I153"/>
    <mergeCell ref="J151:J153"/>
    <mergeCell ref="K151:K153"/>
    <mergeCell ref="L148:L150"/>
    <mergeCell ref="M148:M150"/>
    <mergeCell ref="N148:N150"/>
    <mergeCell ref="O148:O150"/>
    <mergeCell ref="P148:P150"/>
    <mergeCell ref="Q148:Q150"/>
    <mergeCell ref="M141:M142"/>
    <mergeCell ref="N141:N142"/>
    <mergeCell ref="O141:O142"/>
    <mergeCell ref="P141:P142"/>
    <mergeCell ref="Q141:Q142"/>
    <mergeCell ref="L141:L142"/>
    <mergeCell ref="G148:G150"/>
    <mergeCell ref="H148:H150"/>
    <mergeCell ref="I148:I150"/>
    <mergeCell ref="J148:J150"/>
    <mergeCell ref="K148:K150"/>
    <mergeCell ref="G141:G142"/>
    <mergeCell ref="H141:H142"/>
    <mergeCell ref="I141:I142"/>
    <mergeCell ref="J141:J142"/>
    <mergeCell ref="K141:K142"/>
    <mergeCell ref="L136:L138"/>
    <mergeCell ref="M136:M138"/>
    <mergeCell ref="N136:N138"/>
    <mergeCell ref="O136:O138"/>
    <mergeCell ref="P136:P138"/>
    <mergeCell ref="Q136:Q138"/>
    <mergeCell ref="M133:M134"/>
    <mergeCell ref="N133:N134"/>
    <mergeCell ref="O133:O134"/>
    <mergeCell ref="P133:P134"/>
    <mergeCell ref="Q133:Q134"/>
    <mergeCell ref="L133:L134"/>
    <mergeCell ref="G136:G138"/>
    <mergeCell ref="H136:H138"/>
    <mergeCell ref="I136:I138"/>
    <mergeCell ref="J136:J138"/>
    <mergeCell ref="K136:K138"/>
    <mergeCell ref="G133:G134"/>
    <mergeCell ref="H133:H134"/>
    <mergeCell ref="I133:I134"/>
    <mergeCell ref="J133:J134"/>
    <mergeCell ref="K133:K134"/>
    <mergeCell ref="L130:L132"/>
    <mergeCell ref="M130:M132"/>
    <mergeCell ref="N130:N132"/>
    <mergeCell ref="O130:O132"/>
    <mergeCell ref="P130:P132"/>
    <mergeCell ref="Q130:Q132"/>
    <mergeCell ref="M128:M129"/>
    <mergeCell ref="N128:N129"/>
    <mergeCell ref="O128:O129"/>
    <mergeCell ref="P128:P129"/>
    <mergeCell ref="Q128:Q129"/>
    <mergeCell ref="L128:L129"/>
    <mergeCell ref="G130:G132"/>
    <mergeCell ref="H130:H132"/>
    <mergeCell ref="I130:I132"/>
    <mergeCell ref="J130:J132"/>
    <mergeCell ref="K130:K132"/>
    <mergeCell ref="G128:G129"/>
    <mergeCell ref="H128:H129"/>
    <mergeCell ref="I128:I129"/>
    <mergeCell ref="J128:J129"/>
    <mergeCell ref="K128:K129"/>
    <mergeCell ref="P115:P118"/>
    <mergeCell ref="Q115:Q118"/>
    <mergeCell ref="G126:G127"/>
    <mergeCell ref="H126:H127"/>
    <mergeCell ref="I126:I127"/>
    <mergeCell ref="J126:J127"/>
    <mergeCell ref="K126:K127"/>
    <mergeCell ref="G124:G125"/>
    <mergeCell ref="H124:H125"/>
    <mergeCell ref="I124:I125"/>
    <mergeCell ref="J124:J125"/>
    <mergeCell ref="K124:K125"/>
    <mergeCell ref="L126:L127"/>
    <mergeCell ref="M126:M127"/>
    <mergeCell ref="N126:N127"/>
    <mergeCell ref="O126:O127"/>
    <mergeCell ref="P126:P127"/>
    <mergeCell ref="Q126:Q127"/>
    <mergeCell ref="M124:M125"/>
    <mergeCell ref="N124:N125"/>
    <mergeCell ref="O124:O125"/>
    <mergeCell ref="P124:P125"/>
    <mergeCell ref="Q124:Q125"/>
    <mergeCell ref="L124:L125"/>
    <mergeCell ref="G119:G123"/>
    <mergeCell ref="H119:H123"/>
    <mergeCell ref="I119:I123"/>
    <mergeCell ref="J119:J123"/>
    <mergeCell ref="K119:K123"/>
    <mergeCell ref="N110:N111"/>
    <mergeCell ref="O110:O111"/>
    <mergeCell ref="P110:P111"/>
    <mergeCell ref="Q110:Q111"/>
    <mergeCell ref="G115:G118"/>
    <mergeCell ref="H115:H118"/>
    <mergeCell ref="I115:I118"/>
    <mergeCell ref="J115:J118"/>
    <mergeCell ref="K115:K118"/>
    <mergeCell ref="L115:L118"/>
    <mergeCell ref="L119:L123"/>
    <mergeCell ref="M119:M123"/>
    <mergeCell ref="N119:N123"/>
    <mergeCell ref="O119:O123"/>
    <mergeCell ref="P119:P123"/>
    <mergeCell ref="Q119:Q123"/>
    <mergeCell ref="M115:M118"/>
    <mergeCell ref="N115:N118"/>
    <mergeCell ref="O115:O118"/>
    <mergeCell ref="P81:P91"/>
    <mergeCell ref="Q81:Q91"/>
    <mergeCell ref="B102:Q102"/>
    <mergeCell ref="G110:G111"/>
    <mergeCell ref="H110:H111"/>
    <mergeCell ref="I110:I111"/>
    <mergeCell ref="J110:J111"/>
    <mergeCell ref="K110:K111"/>
    <mergeCell ref="L110:L111"/>
    <mergeCell ref="M110:M111"/>
    <mergeCell ref="J81:J91"/>
    <mergeCell ref="K81:K91"/>
    <mergeCell ref="L81:L91"/>
    <mergeCell ref="M81:M91"/>
    <mergeCell ref="N81:N91"/>
    <mergeCell ref="O81:O91"/>
    <mergeCell ref="D79:D80"/>
    <mergeCell ref="E79:E80"/>
    <mergeCell ref="F79:F80"/>
    <mergeCell ref="G81:G91"/>
    <mergeCell ref="H81:H91"/>
    <mergeCell ref="I81:I91"/>
    <mergeCell ref="L75:L80"/>
    <mergeCell ref="M75:M80"/>
    <mergeCell ref="N75:N80"/>
    <mergeCell ref="O75:O80"/>
    <mergeCell ref="P75:P80"/>
    <mergeCell ref="Q75:Q80"/>
    <mergeCell ref="M72:M74"/>
    <mergeCell ref="N72:N74"/>
    <mergeCell ref="O72:O74"/>
    <mergeCell ref="P72:P74"/>
    <mergeCell ref="Q72:Q74"/>
    <mergeCell ref="G75:G80"/>
    <mergeCell ref="H75:H80"/>
    <mergeCell ref="I75:I80"/>
    <mergeCell ref="J75:J80"/>
    <mergeCell ref="K75:K80"/>
    <mergeCell ref="G72:G74"/>
    <mergeCell ref="H72:H74"/>
    <mergeCell ref="I72:I74"/>
    <mergeCell ref="J72:J74"/>
    <mergeCell ref="K72:K74"/>
    <mergeCell ref="L72:L74"/>
    <mergeCell ref="L68:L70"/>
    <mergeCell ref="M68:M70"/>
    <mergeCell ref="N68:N70"/>
    <mergeCell ref="O68:O70"/>
    <mergeCell ref="P68:P70"/>
    <mergeCell ref="Q68:Q70"/>
    <mergeCell ref="M65:M67"/>
    <mergeCell ref="N65:N67"/>
    <mergeCell ref="O65:O67"/>
    <mergeCell ref="P65:P67"/>
    <mergeCell ref="Q65:Q67"/>
    <mergeCell ref="L65:L67"/>
    <mergeCell ref="G68:G70"/>
    <mergeCell ref="H68:H70"/>
    <mergeCell ref="I68:I70"/>
    <mergeCell ref="J68:J70"/>
    <mergeCell ref="K68:K70"/>
    <mergeCell ref="G65:G67"/>
    <mergeCell ref="H65:H67"/>
    <mergeCell ref="I65:I67"/>
    <mergeCell ref="J65:J67"/>
    <mergeCell ref="K65:K67"/>
    <mergeCell ref="L62:L64"/>
    <mergeCell ref="M62:M64"/>
    <mergeCell ref="N62:N64"/>
    <mergeCell ref="O62:O64"/>
    <mergeCell ref="P62:P64"/>
    <mergeCell ref="Q62:Q64"/>
    <mergeCell ref="M59:M61"/>
    <mergeCell ref="N59:N61"/>
    <mergeCell ref="O59:O61"/>
    <mergeCell ref="P59:P61"/>
    <mergeCell ref="Q59:Q61"/>
    <mergeCell ref="L59:L61"/>
    <mergeCell ref="G62:G64"/>
    <mergeCell ref="H62:H64"/>
    <mergeCell ref="I62:I64"/>
    <mergeCell ref="J62:J64"/>
    <mergeCell ref="K62:K64"/>
    <mergeCell ref="G59:G61"/>
    <mergeCell ref="H59:H61"/>
    <mergeCell ref="I59:I61"/>
    <mergeCell ref="J59:J61"/>
    <mergeCell ref="K59:K61"/>
    <mergeCell ref="L57:L58"/>
    <mergeCell ref="M57:M58"/>
    <mergeCell ref="N57:N58"/>
    <mergeCell ref="O57:O58"/>
    <mergeCell ref="P57:P58"/>
    <mergeCell ref="Q57:Q58"/>
    <mergeCell ref="M54:M55"/>
    <mergeCell ref="N54:N55"/>
    <mergeCell ref="O54:O55"/>
    <mergeCell ref="P54:P55"/>
    <mergeCell ref="Q54:Q55"/>
    <mergeCell ref="L54:L55"/>
    <mergeCell ref="G57:G58"/>
    <mergeCell ref="H57:H58"/>
    <mergeCell ref="I57:I58"/>
    <mergeCell ref="J57:J58"/>
    <mergeCell ref="K57:K58"/>
    <mergeCell ref="G54:G55"/>
    <mergeCell ref="H54:H55"/>
    <mergeCell ref="I54:I55"/>
    <mergeCell ref="J54:J55"/>
    <mergeCell ref="K54:K55"/>
    <mergeCell ref="L47:L51"/>
    <mergeCell ref="M47:M51"/>
    <mergeCell ref="N47:N51"/>
    <mergeCell ref="O47:O51"/>
    <mergeCell ref="P47:P51"/>
    <mergeCell ref="Q47:Q51"/>
    <mergeCell ref="M41:M46"/>
    <mergeCell ref="N41:N46"/>
    <mergeCell ref="O41:O46"/>
    <mergeCell ref="P41:P46"/>
    <mergeCell ref="Q41:Q46"/>
    <mergeCell ref="L41:L46"/>
    <mergeCell ref="G47:G51"/>
    <mergeCell ref="H47:H51"/>
    <mergeCell ref="I47:I51"/>
    <mergeCell ref="J47:J51"/>
    <mergeCell ref="K47:K51"/>
    <mergeCell ref="G41:G46"/>
    <mergeCell ref="H41:H46"/>
    <mergeCell ref="I41:I46"/>
    <mergeCell ref="J41:J46"/>
    <mergeCell ref="K41:K46"/>
    <mergeCell ref="L38:L40"/>
    <mergeCell ref="M38:M40"/>
    <mergeCell ref="N38:N40"/>
    <mergeCell ref="O38:O40"/>
    <mergeCell ref="P38:P40"/>
    <mergeCell ref="Q38:Q40"/>
    <mergeCell ref="M36:M37"/>
    <mergeCell ref="N36:N37"/>
    <mergeCell ref="O36:O37"/>
    <mergeCell ref="P36:P37"/>
    <mergeCell ref="Q36:Q37"/>
    <mergeCell ref="L36:L37"/>
    <mergeCell ref="G38:G40"/>
    <mergeCell ref="H38:H40"/>
    <mergeCell ref="I38:I40"/>
    <mergeCell ref="J38:J40"/>
    <mergeCell ref="K38:K40"/>
    <mergeCell ref="G36:G37"/>
    <mergeCell ref="H36:H37"/>
    <mergeCell ref="I36:I37"/>
    <mergeCell ref="J36:J37"/>
    <mergeCell ref="K36:K37"/>
    <mergeCell ref="N31:N35"/>
    <mergeCell ref="O31:O35"/>
    <mergeCell ref="P31:P35"/>
    <mergeCell ref="Q31:Q35"/>
    <mergeCell ref="M28:M30"/>
    <mergeCell ref="N28:N30"/>
    <mergeCell ref="O28:O30"/>
    <mergeCell ref="P28:P30"/>
    <mergeCell ref="Q28:Q30"/>
    <mergeCell ref="N26:N27"/>
    <mergeCell ref="O26:O27"/>
    <mergeCell ref="P26:P27"/>
    <mergeCell ref="Q26:Q27"/>
    <mergeCell ref="G28:G30"/>
    <mergeCell ref="H28:H30"/>
    <mergeCell ref="I28:I30"/>
    <mergeCell ref="J28:J30"/>
    <mergeCell ref="K28:K30"/>
    <mergeCell ref="L28:L30"/>
    <mergeCell ref="G26:G27"/>
    <mergeCell ref="H26:H27"/>
    <mergeCell ref="I26:I27"/>
    <mergeCell ref="J26:J27"/>
    <mergeCell ref="K26:K27"/>
    <mergeCell ref="L26:L27"/>
    <mergeCell ref="M26:M27"/>
    <mergeCell ref="G31:G35"/>
    <mergeCell ref="H31:H35"/>
    <mergeCell ref="I31:I35"/>
    <mergeCell ref="J31:J35"/>
    <mergeCell ref="K31:K35"/>
    <mergeCell ref="L31:L35"/>
    <mergeCell ref="M31:M35"/>
    <mergeCell ref="P21:P23"/>
    <mergeCell ref="Q21:Q23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G21:G23"/>
    <mergeCell ref="H21:H23"/>
    <mergeCell ref="I21:I23"/>
    <mergeCell ref="J21:J23"/>
    <mergeCell ref="K21:K23"/>
    <mergeCell ref="L21:L23"/>
    <mergeCell ref="M21:M23"/>
    <mergeCell ref="N21:N23"/>
    <mergeCell ref="O21:O23"/>
    <mergeCell ref="B10:Q10"/>
    <mergeCell ref="B11:B12"/>
    <mergeCell ref="C11:C12"/>
    <mergeCell ref="D11:D12"/>
    <mergeCell ref="E11:F12"/>
    <mergeCell ref="G11:H12"/>
    <mergeCell ref="I11:Q11"/>
    <mergeCell ref="I12:J12"/>
    <mergeCell ref="K12:L12"/>
    <mergeCell ref="M12:N12"/>
    <mergeCell ref="O12:P12"/>
  </mergeCells>
  <hyperlinks>
    <hyperlink ref="C236" r:id="rId1" xr:uid="{94324AB3-354F-45A3-A9F3-8C8B797CEDF0}"/>
  </hyperlinks>
  <pageMargins left="0.23622047244094491" right="0.19685039370078741" top="0.63" bottom="0.45" header="0.31496062992125984" footer="0.45"/>
  <pageSetup paperSize="9" scale="3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 ИП за 3кв.2024г</vt:lpstr>
      <vt:lpstr>'Исполнение ИП за 3кв.2024г'!Заголовки_для_печати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Козлова Наталья</dc:creator>
  <cp:lastModifiedBy>Темиржанова Эльмира Бахтолловна</cp:lastModifiedBy>
  <cp:lastPrinted>2024-11-26T04:24:19Z</cp:lastPrinted>
  <dcterms:created xsi:type="dcterms:W3CDTF">2019-10-29T01:57:16Z</dcterms:created>
  <dcterms:modified xsi:type="dcterms:W3CDTF">2024-11-27T08:15:44Z</dcterms:modified>
</cp:coreProperties>
</file>