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4г\Исполнение ИП за 4 кв.2024г\"/>
    </mc:Choice>
  </mc:AlternateContent>
  <xr:revisionPtr revIDLastSave="0" documentId="13_ncr:1_{D1A5FD5A-1AF7-4DB0-960E-9B429304001E}" xr6:coauthVersionLast="36" xr6:coauthVersionMax="36" xr10:uidLastSave="{00000000-0000-0000-0000-000000000000}"/>
  <bookViews>
    <workbookView xWindow="0" yWindow="0" windowWidth="28800" windowHeight="11205" firstSheet="1" activeTab="1" xr2:uid="{00000000-000D-0000-FFFF-FFFF00000000}"/>
  </bookViews>
  <sheets>
    <sheet name="Форма 12" sheetId="1" state="hidden" r:id="rId1"/>
    <sheet name="Лист1" sheetId="2" r:id="rId2"/>
  </sheets>
  <externalReferences>
    <externalReference r:id="rId3"/>
  </externalReferences>
  <definedNames>
    <definedName name="_xlnm.Print_Titles" localSheetId="1">Лист1!$11:$12</definedName>
    <definedName name="_xlnm.Print_Titles" localSheetId="0">'Форма 12'!$11:$13</definedName>
    <definedName name="_xlnm.Print_Area" localSheetId="1">Лист1!$A$1:$P$325</definedName>
    <definedName name="_xlnm.Print_Area" localSheetId="0">'Форма 12'!$A$1:$I$329</definedName>
  </definedNames>
  <calcPr calcId="191029"/>
</workbook>
</file>

<file path=xl/calcChain.xml><?xml version="1.0" encoding="utf-8"?>
<calcChain xmlns="http://schemas.openxmlformats.org/spreadsheetml/2006/main">
  <c r="E91" i="2" l="1"/>
  <c r="E46" i="2" l="1"/>
  <c r="E209" i="2" l="1"/>
  <c r="E214" i="2"/>
  <c r="E38" i="2"/>
  <c r="E31" i="2"/>
  <c r="E253" i="2" l="1"/>
  <c r="E215" i="2" l="1"/>
  <c r="E213" i="2"/>
  <c r="E210" i="2"/>
  <c r="E211" i="2"/>
  <c r="D38" i="2" l="1"/>
  <c r="I275" i="2" l="1"/>
  <c r="I256" i="2" l="1"/>
  <c r="I268" i="2"/>
  <c r="I313" i="2"/>
  <c r="I274" i="2" s="1"/>
  <c r="I206" i="2"/>
  <c r="I85" i="2"/>
  <c r="I20" i="2"/>
  <c r="I248" i="2" l="1"/>
  <c r="H313" i="2"/>
  <c r="F313" i="2" s="1"/>
  <c r="G313" i="2"/>
  <c r="G274" i="2"/>
  <c r="G275" i="2"/>
  <c r="H275" i="2"/>
  <c r="H274" i="2" l="1"/>
  <c r="F274" i="2" s="1"/>
  <c r="F275" i="2"/>
  <c r="H122" i="2"/>
  <c r="I183" i="2" l="1"/>
  <c r="I160" i="2"/>
  <c r="E154" i="2"/>
  <c r="I149" i="2"/>
  <c r="I146" i="2"/>
  <c r="I144" i="2"/>
  <c r="I143" i="2"/>
  <c r="I166" i="2"/>
  <c r="I134" i="2"/>
  <c r="I133" i="2"/>
  <c r="I132" i="2"/>
  <c r="I131" i="2"/>
  <c r="I126" i="2"/>
  <c r="I124" i="2"/>
  <c r="I123" i="2"/>
  <c r="I122" i="2" l="1"/>
  <c r="G122" i="2" s="1"/>
  <c r="I18" i="2" l="1"/>
  <c r="J248" i="2"/>
  <c r="K248" i="2"/>
  <c r="L248" i="2"/>
  <c r="M248" i="2"/>
  <c r="N248" i="2"/>
  <c r="O248" i="2"/>
  <c r="P248" i="2"/>
  <c r="H248" i="2"/>
  <c r="J206" i="2"/>
  <c r="K206" i="2"/>
  <c r="L206" i="2"/>
  <c r="M206" i="2"/>
  <c r="N206" i="2"/>
  <c r="N18" i="2" s="1"/>
  <c r="O206" i="2"/>
  <c r="P206" i="2"/>
  <c r="H206" i="2"/>
  <c r="I271" i="2"/>
  <c r="I19" i="2" s="1"/>
  <c r="J271" i="2"/>
  <c r="J19" i="2" s="1"/>
  <c r="K271" i="2"/>
  <c r="K19" i="2" s="1"/>
  <c r="L271" i="2"/>
  <c r="L19" i="2" s="1"/>
  <c r="M271" i="2"/>
  <c r="M19" i="2" s="1"/>
  <c r="N271" i="2"/>
  <c r="N19" i="2" s="1"/>
  <c r="O271" i="2"/>
  <c r="O19" i="2" s="1"/>
  <c r="P271" i="2"/>
  <c r="P19" i="2" s="1"/>
  <c r="H271" i="2"/>
  <c r="H19" i="2" s="1"/>
  <c r="J20" i="2"/>
  <c r="K20" i="2"/>
  <c r="L20" i="2"/>
  <c r="M20" i="2"/>
  <c r="N20" i="2"/>
  <c r="O20" i="2"/>
  <c r="P20" i="2"/>
  <c r="H20" i="2"/>
  <c r="J85" i="2"/>
  <c r="K85" i="2"/>
  <c r="L85" i="2"/>
  <c r="M85" i="2"/>
  <c r="N85" i="2"/>
  <c r="O85" i="2"/>
  <c r="P85" i="2"/>
  <c r="H85" i="2"/>
  <c r="I200" i="2"/>
  <c r="I17" i="2" s="1"/>
  <c r="J200" i="2"/>
  <c r="K200" i="2"/>
  <c r="L200" i="2"/>
  <c r="M200" i="2"/>
  <c r="N200" i="2"/>
  <c r="O200" i="2"/>
  <c r="P200" i="2"/>
  <c r="H200" i="2"/>
  <c r="H18" i="2" l="1"/>
  <c r="K18" i="2"/>
  <c r="O18" i="2"/>
  <c r="M18" i="2"/>
  <c r="L18" i="2"/>
  <c r="M17" i="2"/>
  <c r="F200" i="2"/>
  <c r="L17" i="2"/>
  <c r="L16" i="2" s="1"/>
  <c r="N17" i="2"/>
  <c r="N16" i="2" s="1"/>
  <c r="H17" i="2"/>
  <c r="J17" i="2"/>
  <c r="G248" i="2"/>
  <c r="P17" i="2"/>
  <c r="P18" i="2"/>
  <c r="O17" i="2"/>
  <c r="J18" i="2"/>
  <c r="F19" i="2"/>
  <c r="K17" i="2"/>
  <c r="G19" i="2"/>
  <c r="F248" i="2"/>
  <c r="I16" i="2"/>
  <c r="F18" i="2" l="1"/>
  <c r="K16" i="2"/>
  <c r="H16" i="2"/>
  <c r="O16" i="2"/>
  <c r="G18" i="2"/>
  <c r="M16" i="2"/>
  <c r="P16" i="2"/>
  <c r="F17" i="2"/>
  <c r="G17" i="2"/>
  <c r="J16" i="2"/>
  <c r="G43" i="2"/>
  <c r="F43" i="2"/>
  <c r="F16" i="2" l="1"/>
  <c r="G16" i="2"/>
  <c r="F272" i="2"/>
  <c r="F106" i="2"/>
  <c r="F105" i="2"/>
  <c r="F101" i="2"/>
  <c r="F99" i="2"/>
  <c r="F87" i="2"/>
  <c r="F86" i="2"/>
  <c r="F85" i="2"/>
  <c r="F83" i="2"/>
  <c r="F82" i="2"/>
  <c r="F81" i="2"/>
  <c r="F76" i="2"/>
  <c r="G55" i="2"/>
  <c r="G51" i="2"/>
  <c r="G66" i="2"/>
  <c r="G67" i="2"/>
  <c r="G68" i="2"/>
  <c r="G69" i="2"/>
  <c r="F69" i="2"/>
  <c r="F68" i="2"/>
  <c r="F67" i="2"/>
  <c r="F66" i="2"/>
  <c r="F55" i="2"/>
  <c r="F51" i="2"/>
  <c r="F47" i="2"/>
  <c r="F41" i="2"/>
  <c r="F37" i="2"/>
  <c r="F36" i="2"/>
  <c r="F35" i="2"/>
  <c r="F30" i="2"/>
  <c r="F27" i="2"/>
  <c r="F24" i="2"/>
  <c r="G21" i="2"/>
  <c r="F21" i="2"/>
  <c r="G158" i="2"/>
  <c r="G156" i="2"/>
  <c r="G167" i="2"/>
  <c r="G268" i="2"/>
  <c r="G271" i="2"/>
  <c r="F271" i="2"/>
  <c r="G272" i="2"/>
  <c r="G322" i="2"/>
  <c r="G321" i="2"/>
  <c r="G320" i="2"/>
  <c r="G319" i="2"/>
  <c r="G318" i="2"/>
  <c r="G317" i="2"/>
  <c r="G316" i="2"/>
  <c r="G315" i="2"/>
  <c r="G314" i="2"/>
  <c r="F322" i="2"/>
  <c r="F321" i="2"/>
  <c r="F320" i="2"/>
  <c r="F319" i="2"/>
  <c r="F318" i="2"/>
  <c r="F317" i="2"/>
  <c r="F316" i="2"/>
  <c r="F315" i="2"/>
  <c r="F314" i="2"/>
  <c r="F312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F280" i="2"/>
  <c r="F279" i="2"/>
  <c r="F278" i="2"/>
  <c r="F277" i="2"/>
  <c r="F276" i="2"/>
  <c r="G266" i="2"/>
  <c r="G264" i="2"/>
  <c r="G261" i="2"/>
  <c r="G259" i="2"/>
  <c r="G257" i="2"/>
  <c r="G256" i="2"/>
  <c r="G254" i="2"/>
  <c r="G251" i="2"/>
  <c r="F251" i="2"/>
  <c r="G246" i="2"/>
  <c r="F246" i="2"/>
  <c r="G244" i="2"/>
  <c r="G242" i="2"/>
  <c r="G239" i="2"/>
  <c r="G238" i="2"/>
  <c r="F239" i="2"/>
  <c r="G237" i="2"/>
  <c r="G236" i="2"/>
  <c r="G235" i="2"/>
  <c r="G234" i="2"/>
  <c r="F234" i="2"/>
  <c r="G231" i="2"/>
  <c r="G219" i="2"/>
  <c r="F231" i="2"/>
  <c r="G228" i="2"/>
  <c r="G225" i="2"/>
  <c r="G222" i="2"/>
  <c r="F219" i="2"/>
  <c r="G206" i="2"/>
  <c r="F206" i="2"/>
  <c r="G208" i="2"/>
  <c r="F208" i="2"/>
  <c r="G204" i="2"/>
  <c r="F204" i="2"/>
  <c r="G203" i="2"/>
  <c r="G202" i="2"/>
  <c r="G201" i="2"/>
  <c r="G200" i="2"/>
  <c r="G199" i="2"/>
  <c r="G198" i="2"/>
  <c r="F203" i="2"/>
  <c r="F202" i="2"/>
  <c r="F201" i="2"/>
  <c r="F199" i="2"/>
  <c r="F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6" i="2"/>
  <c r="G165" i="2"/>
  <c r="G164" i="2"/>
  <c r="G163" i="2"/>
  <c r="G162" i="2"/>
  <c r="G161" i="2"/>
  <c r="G160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5" i="2"/>
  <c r="G123" i="2"/>
  <c r="F125" i="2"/>
  <c r="F123" i="2"/>
  <c r="F122" i="2"/>
  <c r="G106" i="2"/>
  <c r="G105" i="2"/>
  <c r="G101" i="2"/>
  <c r="G99" i="2"/>
  <c r="G87" i="2"/>
  <c r="G86" i="2"/>
  <c r="G85" i="2"/>
  <c r="G83" i="2"/>
  <c r="G82" i="2"/>
  <c r="G81" i="2"/>
  <c r="G76" i="2"/>
  <c r="G47" i="2"/>
  <c r="G41" i="2"/>
  <c r="G37" i="2"/>
  <c r="G36" i="2"/>
  <c r="G35" i="2"/>
  <c r="G30" i="2"/>
  <c r="G27" i="2"/>
  <c r="G24" i="2"/>
  <c r="F311" i="2"/>
  <c r="F310" i="2"/>
  <c r="F284" i="2"/>
  <c r="F283" i="2"/>
  <c r="F282" i="2"/>
  <c r="F281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268" i="2"/>
  <c r="F266" i="2"/>
  <c r="F264" i="2"/>
  <c r="F261" i="2"/>
  <c r="F259" i="2"/>
  <c r="F257" i="2"/>
  <c r="F256" i="2"/>
  <c r="F254" i="2"/>
  <c r="F244" i="2"/>
  <c r="F242" i="2"/>
  <c r="F238" i="2"/>
  <c r="F237" i="2"/>
  <c r="F236" i="2"/>
  <c r="F235" i="2"/>
  <c r="F228" i="2"/>
  <c r="F225" i="2"/>
  <c r="F222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7" i="2"/>
  <c r="F166" i="2"/>
  <c r="F165" i="2"/>
  <c r="F164" i="2"/>
  <c r="F163" i="2"/>
  <c r="F162" i="2"/>
  <c r="F161" i="2"/>
  <c r="F160" i="2"/>
  <c r="F158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20" i="2" l="1"/>
  <c r="G20" i="2"/>
  <c r="D241" i="2"/>
  <c r="D240" i="2"/>
  <c r="D214" i="2"/>
  <c r="D209" i="2"/>
  <c r="D31" i="2"/>
  <c r="E302" i="1" l="1"/>
  <c r="E314" i="1"/>
  <c r="E257" i="1"/>
  <c r="E276" i="1"/>
  <c r="E191" i="1"/>
  <c r="E190" i="1"/>
  <c r="E189" i="1"/>
  <c r="E220" i="1"/>
  <c r="E154" i="1"/>
  <c r="E136" i="1"/>
  <c r="E137" i="1"/>
  <c r="J62" i="1" l="1"/>
  <c r="D312" i="1"/>
  <c r="D201" i="1"/>
  <c r="D141" i="1"/>
  <c r="E167" i="1" l="1"/>
  <c r="E169" i="1"/>
  <c r="E170" i="1"/>
  <c r="E171" i="1"/>
  <c r="G283" i="1" l="1"/>
  <c r="H283" i="1"/>
  <c r="I283" i="1"/>
  <c r="F283" i="1"/>
  <c r="G304" i="1"/>
  <c r="H304" i="1"/>
  <c r="H282" i="1" s="1"/>
  <c r="I304" i="1"/>
  <c r="F304" i="1"/>
  <c r="G259" i="1"/>
  <c r="H259" i="1"/>
  <c r="I259" i="1"/>
  <c r="F259" i="1"/>
  <c r="G227" i="1"/>
  <c r="G226" i="1" s="1"/>
  <c r="H227" i="1"/>
  <c r="H226" i="1" s="1"/>
  <c r="I227" i="1"/>
  <c r="F227" i="1"/>
  <c r="F193" i="1"/>
  <c r="G161" i="1"/>
  <c r="H161" i="1"/>
  <c r="I161" i="1"/>
  <c r="F161" i="1"/>
  <c r="G138" i="1"/>
  <c r="H138" i="1"/>
  <c r="I138" i="1"/>
  <c r="F138" i="1"/>
  <c r="G89" i="1"/>
  <c r="H89" i="1"/>
  <c r="H88" i="1" s="1"/>
  <c r="I89" i="1"/>
  <c r="G66" i="1"/>
  <c r="H66" i="1"/>
  <c r="I66" i="1"/>
  <c r="F66" i="1"/>
  <c r="G16" i="1"/>
  <c r="H16" i="1"/>
  <c r="I16" i="1"/>
  <c r="F16" i="1"/>
  <c r="F226" i="1" l="1"/>
  <c r="F15" i="1"/>
  <c r="I15" i="1"/>
  <c r="I88" i="1"/>
  <c r="I226" i="1"/>
  <c r="H15" i="1"/>
  <c r="G88" i="1"/>
  <c r="G15" i="1"/>
  <c r="F160" i="1"/>
  <c r="E66" i="1"/>
  <c r="E259" i="1"/>
  <c r="E304" i="1"/>
  <c r="F282" i="1"/>
  <c r="I282" i="1"/>
  <c r="G282" i="1"/>
  <c r="G221" i="1"/>
  <c r="G193" i="1" s="1"/>
  <c r="G160" i="1" s="1"/>
  <c r="H221" i="1"/>
  <c r="I221" i="1"/>
  <c r="I193" i="1" s="1"/>
  <c r="I160" i="1" s="1"/>
  <c r="E161" i="1"/>
  <c r="F89" i="1"/>
  <c r="F88" i="1" s="1"/>
  <c r="E138" i="1"/>
  <c r="E17" i="1"/>
  <c r="E20" i="1"/>
  <c r="E25" i="1"/>
  <c r="E26" i="1"/>
  <c r="E27" i="1"/>
  <c r="E28" i="1"/>
  <c r="E29" i="1"/>
  <c r="E30" i="1"/>
  <c r="E31" i="1"/>
  <c r="E32" i="1"/>
  <c r="E33" i="1"/>
  <c r="E37" i="1"/>
  <c r="E40" i="1"/>
  <c r="E41" i="1"/>
  <c r="E45" i="1"/>
  <c r="E46" i="1"/>
  <c r="E47" i="1"/>
  <c r="E48" i="1"/>
  <c r="E49" i="1"/>
  <c r="E52" i="1"/>
  <c r="E53" i="1"/>
  <c r="E54" i="1"/>
  <c r="E57" i="1"/>
  <c r="E58" i="1"/>
  <c r="E62" i="1"/>
  <c r="E63" i="1"/>
  <c r="E64" i="1"/>
  <c r="E67" i="1"/>
  <c r="E68" i="1"/>
  <c r="E69" i="1"/>
  <c r="E70" i="1"/>
  <c r="E71" i="1"/>
  <c r="E72" i="1"/>
  <c r="E74" i="1"/>
  <c r="E75" i="1"/>
  <c r="E80" i="1"/>
  <c r="E83" i="1"/>
  <c r="E65" i="1"/>
  <c r="E84" i="1"/>
  <c r="E85" i="1"/>
  <c r="E86" i="1"/>
  <c r="E90" i="1"/>
  <c r="E93" i="1"/>
  <c r="E98" i="1"/>
  <c r="E103" i="1"/>
  <c r="E104" i="1"/>
  <c r="E105" i="1"/>
  <c r="E106" i="1"/>
  <c r="E107" i="1"/>
  <c r="E111" i="1"/>
  <c r="E115" i="1"/>
  <c r="E119" i="1"/>
  <c r="E122" i="1"/>
  <c r="E125" i="1"/>
  <c r="E128" i="1"/>
  <c r="E131" i="1"/>
  <c r="E134" i="1"/>
  <c r="E135" i="1"/>
  <c r="E139" i="1"/>
  <c r="E140" i="1"/>
  <c r="E141" i="1"/>
  <c r="E142" i="1"/>
  <c r="E143" i="1"/>
  <c r="E144" i="1"/>
  <c r="E145" i="1"/>
  <c r="E146" i="1"/>
  <c r="E150" i="1"/>
  <c r="E155" i="1"/>
  <c r="E156" i="1"/>
  <c r="E157" i="1"/>
  <c r="E158" i="1"/>
  <c r="E162" i="1"/>
  <c r="E172" i="1"/>
  <c r="E173" i="1"/>
  <c r="E177" i="1"/>
  <c r="E181" i="1"/>
  <c r="E184" i="1"/>
  <c r="E187" i="1"/>
  <c r="E188" i="1"/>
  <c r="E192" i="1"/>
  <c r="E194" i="1"/>
  <c r="E195" i="1"/>
  <c r="E199" i="1"/>
  <c r="E200" i="1"/>
  <c r="E201" i="1"/>
  <c r="E202" i="1"/>
  <c r="E203" i="1"/>
  <c r="E204" i="1"/>
  <c r="E208" i="1"/>
  <c r="E209" i="1"/>
  <c r="E212" i="1"/>
  <c r="E216" i="1"/>
  <c r="E222" i="1"/>
  <c r="E224" i="1"/>
  <c r="E227" i="1"/>
  <c r="E228" i="1"/>
  <c r="E233" i="1"/>
  <c r="E234" i="1"/>
  <c r="E236" i="1"/>
  <c r="E237" i="1"/>
  <c r="E238" i="1"/>
  <c r="E239" i="1"/>
  <c r="E240" i="1"/>
  <c r="E244" i="1"/>
  <c r="E247" i="1"/>
  <c r="E251" i="1"/>
  <c r="E254" i="1"/>
  <c r="E258" i="1"/>
  <c r="E260" i="1"/>
  <c r="E261" i="1"/>
  <c r="E262" i="1"/>
  <c r="E265" i="1"/>
  <c r="E266" i="1"/>
  <c r="E267" i="1"/>
  <c r="E268" i="1"/>
  <c r="E269" i="1"/>
  <c r="E272" i="1"/>
  <c r="E277" i="1"/>
  <c r="E278" i="1"/>
  <c r="E279" i="1"/>
  <c r="E280" i="1"/>
  <c r="E284" i="1"/>
  <c r="E286" i="1"/>
  <c r="E287" i="1"/>
  <c r="E288" i="1"/>
  <c r="E289" i="1"/>
  <c r="E291" i="1"/>
  <c r="E295" i="1"/>
  <c r="E298" i="1"/>
  <c r="E303" i="1"/>
  <c r="E305" i="1"/>
  <c r="E306" i="1"/>
  <c r="E307" i="1"/>
  <c r="E310" i="1"/>
  <c r="E311" i="1"/>
  <c r="E312" i="1"/>
  <c r="E313" i="1"/>
  <c r="E315" i="1"/>
  <c r="E316" i="1"/>
  <c r="E317" i="1"/>
  <c r="E318" i="1"/>
  <c r="E282" i="1" l="1"/>
  <c r="E283" i="1"/>
  <c r="E221" i="1"/>
  <c r="H193" i="1"/>
  <c r="H160" i="1" s="1"/>
  <c r="E160" i="1" s="1"/>
  <c r="E226" i="1"/>
  <c r="E88" i="1"/>
  <c r="E89" i="1"/>
  <c r="E193" i="1" l="1"/>
  <c r="E15" i="1"/>
  <c r="E16" i="1"/>
  <c r="E223" i="1" l="1"/>
</calcChain>
</file>

<file path=xl/sharedStrings.xml><?xml version="1.0" encoding="utf-8"?>
<sst xmlns="http://schemas.openxmlformats.org/spreadsheetml/2006/main" count="1694" uniqueCount="867">
  <si>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</si>
  <si>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</si>
  <si>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</si>
  <si>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</si>
  <si>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№п/п</t>
  </si>
  <si>
    <t>Наименование мероприятий инвестиционной программы</t>
  </si>
  <si>
    <t>Единица измерений</t>
  </si>
  <si>
    <t>Количество</t>
  </si>
  <si>
    <t>Сумма инвестиций, тыс.тенге (без НДС)</t>
  </si>
  <si>
    <t>Источник финансирования, тыс.тенге</t>
  </si>
  <si>
    <t>собственные</t>
  </si>
  <si>
    <t>заемные</t>
  </si>
  <si>
    <t>Бюджетные средства</t>
  </si>
  <si>
    <t>Нерегулируемая (иная) деятельность</t>
  </si>
  <si>
    <t>по г.Алматы</t>
  </si>
  <si>
    <t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РЭС-1</t>
  </si>
  <si>
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 </t>
  </si>
  <si>
    <t>Перевод части нагрузок с существующих ПС-5А, ПС-17А и ПС-132А на вновь построенную ПС110/10 "Отрар"</t>
  </si>
  <si>
    <t>Реконструкция РП и ТП в зоне ПС 3А (168А) и ПС 6А (1 этап)</t>
  </si>
  <si>
    <t>Реконструкция РП и ТП в зоне ПС 3А (168А) и ПС 6А (2 этап)</t>
  </si>
  <si>
    <t>Реконструкция электрических сетей 10-6/0,4 кВ по Алматинской области с  заменой проводов на СИП</t>
  </si>
  <si>
    <t>Капитальный ремонт распределительных сетей и оборудования</t>
  </si>
  <si>
    <t>Капитализированные проценты</t>
  </si>
  <si>
    <t xml:space="preserve">Начальник Управления перспективного развития </t>
  </si>
  <si>
    <t>Жакупбеков Н.Е.</t>
  </si>
  <si>
    <t>Председатель Правления</t>
  </si>
  <si>
    <t>Умбетов М.А.</t>
  </si>
  <si>
    <t>Разработка ПСД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</si>
  <si>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Разработка ПСД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</si>
  <si>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Разработка ПСД 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</si>
  <si>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И.о. Заместителя Председателя Правления 
по корпоративному развитию и строительству</t>
  </si>
  <si>
    <t>Ибраимханов Д.Е.</t>
  </si>
  <si>
    <t>Приложение 1
к Правилам формирования тарифов</t>
  </si>
  <si>
    <t>форма 12</t>
  </si>
  <si>
    <t>Инвестиционная программа  субъекта естественной монополии</t>
  </si>
  <si>
    <t>Период Инвестиционной программы 2021-2025 годы</t>
  </si>
  <si>
    <t>ВСЕГО на 2021 год</t>
  </si>
  <si>
    <t>Реконструкция  ПС 110/10кВ №119А "Новозападная"</t>
  </si>
  <si>
    <t xml:space="preserve"> Второй этап работ на ПС №170А «Жас Канат» ("Турскиб")</t>
  </si>
  <si>
    <t>Реконструкция ПС 220/110/10кВ №7 АХБК</t>
  </si>
  <si>
    <t>Реконструкции ПС с заменой ОД КЗ 35-110кВ на элегазовые выключатели</t>
  </si>
  <si>
    <t>Реконструкции ПС с заменой масляных выключателей на вакуумные реклоузеры и элегазовые выключатели</t>
  </si>
  <si>
    <t>Реконструкции ПС с заменой выключателей ВМ и ВМГ на вакуумные выключатели (ретрофит)</t>
  </si>
  <si>
    <t>Разработка ПСД Строительство Захода-выхода ВЛ-110кВ №103А/104А на ПС "Коян-Коз"с реконструкцией и заменой проводов на композитный с заменой  опор</t>
  </si>
  <si>
    <t>Реконструкция КЛ-35 кВ от ПС№65А"Ремстройтехника" до опоры №2 ПС 36А "Мраморный завод"</t>
  </si>
  <si>
    <t>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</si>
  <si>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</si>
  <si>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</si>
  <si>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Прокладка КЛ-10 кВ "ПС-151А - ТП-1203</t>
  </si>
  <si>
    <t>Строительство 2 КЛ-10 кВ от разных секций ПС-119А на РП-183 с установкой в/в ячейки на ПС-119А и РП-183</t>
  </si>
  <si>
    <t>Перевод нагрузки с ф.9 ПС-127 на проектируемый РП со строительством 2 КЛ-10 кВ от ПС-171</t>
  </si>
  <si>
    <t>Прокладка КЛ-10кВ: "РП24-оп.№1 ВЛ-6кВ ТП-5041</t>
  </si>
  <si>
    <t>Разработка схемы надежного электроснабжения ТП-2077 "БСМП" (потребитель 1 категории)</t>
  </si>
  <si>
    <t>Перевод электрических сетей 6 кВ РП-42 на повышенное напряжение 10 кВ. Замена существующих КЛ</t>
  </si>
  <si>
    <t>Прокладка 2КЛ-10 кВ путем врезки в существующий КЛ-6 кВ «ф.36-1А – РП-41» до ТП-2391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</si>
  <si>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</si>
  <si>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 xml:space="preserve">Трансформаторы реконструируемых РП и ТП в зоне ПС 3А (168А) и ПС 6А </t>
  </si>
  <si>
    <t>Перевод части нагрузок с существующей ПС №4 на вновь построенную ПС110/10-10КВ "Алатау"</t>
  </si>
  <si>
    <t>Разработка ПСД Реконструкция ПС-220кВ №140А «Западная» с заменой автотрансформаторов</t>
  </si>
  <si>
    <t xml:space="preserve">Разработка ПСД Перевод нагрузки с существующей ПС 35/10 кВ «Кок-Озек» на вновь посторенную ПС 110/10 кВ «Кок-Озек» </t>
  </si>
  <si>
    <t>Строительство ПС 110/10 кВ «Кокозек» с присоединением к ОРУ-110 кВ ПС 220 кВ «Каскелен» Карасайского района Алматинской области</t>
  </si>
  <si>
    <t>Разработка ПСД "Перевод отрезка ВЛ-220кВ №2063/2073 от ПС №147А "Таугуль" до опоры №9 в КЛ-220кВ"</t>
  </si>
  <si>
    <t xml:space="preserve">Разработка ПСД "Перевод отрезка ВЛ-220кВ №2063/2073 в КЛ-220кВ от опоры №35 до ПС №160А "Ерменсай"  </t>
  </si>
  <si>
    <t>Реконструкция электрических сетей 10/0,4кВ РЭС "Отеген батыр"</t>
  </si>
  <si>
    <t>Реконструкция электрических сетей 6-10/0,4кВ Карасайского РЭС</t>
  </si>
  <si>
    <t>Реконструкция электрических сетей 6-10/0,4кВ Талгарского РЭС</t>
  </si>
  <si>
    <t xml:space="preserve"> Перевод нагрузки с существующей ПС 35/10 кВ «Кок-Озек» на вновь посторенную ПС 110/10 кВ «Кок-Озек»</t>
  </si>
  <si>
    <t>Реконструкция и строительство распределительных сетей 35-10-6-0,4кВ по Алматинской области со строительством РП-10кВ и ВЛ-10кВ в Карасайском районе Алматинской области</t>
  </si>
  <si>
    <t>Разработка автоматизированной системы коммерческого учета электроэнергии ПС областных РЭС и РП города, и расширению существующих систем диспетчеризации с установкой систем телемеханики и связи в ЖРЭС, ТРЭС АО «АЖК</t>
  </si>
  <si>
    <t>Приобретение основных средств и НМА</t>
  </si>
  <si>
    <t>Инвестиционная программа на 2021 год</t>
  </si>
  <si>
    <t>Инвестиционная программа на 2022 год</t>
  </si>
  <si>
    <t>ВСЕГО на 2022 год</t>
  </si>
  <si>
    <t>Реконструкция ПС 110 кВ №46А "Шоссейная" с заменой трансформаторов на 2х63МВА с КРУН-10кВ</t>
  </si>
  <si>
    <t xml:space="preserve"> Строительство Захода-выхода ВЛ-110кВ №103А/104А на ПС "Коян-Коз"с реконструкцией и заменой проводов на композитный</t>
  </si>
  <si>
    <t>Реконструкция ПС-220кВ №140А «Западная» с заменой автотрансформаторов</t>
  </si>
  <si>
    <t>по Алматинской области</t>
  </si>
  <si>
    <t>"Перевод отрезка ВЛ-220кВ №2063/2073 от ПС №147А "Таугуль" до опоры №9 в КЛ-220кВ"</t>
  </si>
  <si>
    <t xml:space="preserve"> "Перевод отрезка ВЛ-220кВ №2063/2073 в КЛ-220кВ от опоры №35 до ПС №160А "Ерменсай"  </t>
  </si>
  <si>
    <t>Инвестиционная программа на 2023 год</t>
  </si>
  <si>
    <t>ВСЕГО на 2023 год</t>
  </si>
  <si>
    <t>Пусконаладочные работы на Реконструкция ПС-220/110/10кВ №7 АХБК</t>
  </si>
  <si>
    <t>Инвестиционная программа на 2024 год</t>
  </si>
  <si>
    <t>ВСЕГО на 2024 год</t>
  </si>
  <si>
    <t>Строительство ПС 110/10кВ "Шамалган"(Ушконыр)</t>
  </si>
  <si>
    <t>Разработка ПСД Реконструкция ВЛ-110кВ №137А ПС-110кВ №115А "Куртинская"- ПС-110кВ №114А "Междуреченская"</t>
  </si>
  <si>
    <t>Разработка ПСД Реконструкция ВЛ-110 кВ №138А, №129А,</t>
  </si>
  <si>
    <t>Разработка ПСД Реконструкция ВЛ-220 кВ №2113, №2433</t>
  </si>
  <si>
    <t>Инвестиционная программа на 2025 год</t>
  </si>
  <si>
    <t>ВСЕГО на 2025 год</t>
  </si>
  <si>
    <t xml:space="preserve"> Реконструкция ВЛ-110кВ №137А ПС-110кВ №115А "Куртинская"- ПС-110кВ №114А "Междуреченская"</t>
  </si>
  <si>
    <t>Реконструкция ВЛ-110 кВ №138А, №129А</t>
  </si>
  <si>
    <t>Прокладка КЛ-10кВ от ПС-151А "Райымбек" до РП-41 с.2</t>
  </si>
  <si>
    <t>Реконструкция , новое строительство ВЛ-0,4кВ по РЭС-1, РЭС-4, РЭС-5, РЭС-7 с переводом на самонесущий изолированый провод. Строительство и реконструкция существующих ТП для разгрузки перегруженных ТП. Реконструкция не соответствующих эксплуатационным требованиям ТП-6-10/0,4кВ.</t>
  </si>
  <si>
    <t>Разработка ПСД Замена ОДКЗ-110кВ, с модернизацией устройств РЗиА РЗиА и АСКУЭ на ПС №121И "Есик-Западная", ПС №28А "Каргалы", ПС №114А Междуречинск, ПС №105А "Баканас", ПС №123И "Сарыбулак"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</si>
  <si>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</si>
  <si>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Модернизация систем безопасности зданий и прилегающих к ним территорий (Манаса 24Б, Розыбакиева,6)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</si>
  <si>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</si>
  <si>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ОДКЗ-110кВ, с модернизацией устройств РЗиА РЗиА и АСКУЭ на ПС №121И "Есик-Западная", ПС №28А "Каргалы", ПС №114А Междуречинск, ПС №105А "Баканас", ПС №123И "Сарыбулак"</t>
  </si>
  <si>
    <t>Разработка ПСД по реконструкции и мордернизации ЛЭП-6-10-0,4кВ в зоне Алматинской области</t>
  </si>
  <si>
    <t>Разработка ПСД по оптимизации протяженных сетей 6-10кВ с установкой в сеть "умных" выключателей</t>
  </si>
  <si>
    <t>Реконструкция ПС -110/10кВ №102И "Бескайнар"</t>
  </si>
  <si>
    <t>Корректировка ПСД Строительство ПС 110/10кВ "Шамалган"(Ушконыр)</t>
  </si>
  <si>
    <t>Реконструкция и мордернизация ЛЭП-6-10-0,4кВ в зоне Алматинской области</t>
  </si>
  <si>
    <t>Оптимизация протяженных сетей 6-10кВ с установкой в сеть "умных" выключателей</t>
  </si>
  <si>
    <t>Абылкасимов Н.А.</t>
  </si>
  <si>
    <t>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</si>
  <si>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</si>
  <si>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Разработка ПСД "Реконструкция ВЛ-110кВ №152А"</t>
  </si>
  <si>
    <t>Реконструкция ВЛ-110кВ №152А</t>
  </si>
  <si>
    <t>Первый Заместитель Председателя Правления - Главный инженер</t>
  </si>
  <si>
    <t>Сағындықов Б.Қ.</t>
  </si>
  <si>
    <t>шт</t>
  </si>
  <si>
    <t xml:space="preserve">Вводной выключатель ВЭ-110кВ Т-1 </t>
  </si>
  <si>
    <t>ЗРУ-10кВ</t>
  </si>
  <si>
    <t>1.1.</t>
  </si>
  <si>
    <t>1.2.</t>
  </si>
  <si>
    <t xml:space="preserve">ЗРУ-10кВ I-IV-секции </t>
  </si>
  <si>
    <t>Установка в помещении ЗРУ-10кВ ячейки КРУ-10кВ</t>
  </si>
  <si>
    <t xml:space="preserve">Ячейки КРУ-6кВ </t>
  </si>
  <si>
    <t xml:space="preserve">Установка и подключение токоограничивающих реакторов 6кВ типа РТСТСГ10 2х2500А </t>
  </si>
  <si>
    <t>компл.</t>
  </si>
  <si>
    <t xml:space="preserve">Дугогасящие реакторы 6кВ </t>
  </si>
  <si>
    <t>шт.
компл.</t>
  </si>
  <si>
    <t>55
6</t>
  </si>
  <si>
    <t>2.1.</t>
  </si>
  <si>
    <t>2.2.</t>
  </si>
  <si>
    <t>2.3.</t>
  </si>
  <si>
    <t>2.4.</t>
  </si>
  <si>
    <t>БМЗ</t>
  </si>
  <si>
    <t>Трансформаторы мощностью 63МВА</t>
  </si>
  <si>
    <t>КРУ-10кВ</t>
  </si>
  <si>
    <t xml:space="preserve">Трансформаторы мощностью  2х63 МВА </t>
  </si>
  <si>
    <t>3.1.</t>
  </si>
  <si>
    <t>ПСД</t>
  </si>
  <si>
    <t>Замена провода на композитный</t>
  </si>
  <si>
    <t>км</t>
  </si>
  <si>
    <t>5.1.</t>
  </si>
  <si>
    <t>КЛ</t>
  </si>
  <si>
    <t>КТП</t>
  </si>
  <si>
    <t>ТП</t>
  </si>
  <si>
    <t>км
шт</t>
  </si>
  <si>
    <t>57,361
11</t>
  </si>
  <si>
    <t>8.1.</t>
  </si>
  <si>
    <t>8.2.</t>
  </si>
  <si>
    <t>8.3.</t>
  </si>
  <si>
    <t>7.1.</t>
  </si>
  <si>
    <t>7.2.</t>
  </si>
  <si>
    <t>7.3.</t>
  </si>
  <si>
    <t>332,301
70</t>
  </si>
  <si>
    <t>6.1.</t>
  </si>
  <si>
    <t>6.2.</t>
  </si>
  <si>
    <t>6.3.</t>
  </si>
  <si>
    <t>КЛ-10кВ</t>
  </si>
  <si>
    <t>КТПБ-10/0,4</t>
  </si>
  <si>
    <t>км.
шт.
комппл.</t>
  </si>
  <si>
    <t>19,9
15
4</t>
  </si>
  <si>
    <t>11.1.</t>
  </si>
  <si>
    <t>11.2.</t>
  </si>
  <si>
    <t>11.3.</t>
  </si>
  <si>
    <t>12.1.</t>
  </si>
  <si>
    <t>12.2.</t>
  </si>
  <si>
    <t>км
компл.</t>
  </si>
  <si>
    <t>13,04
12</t>
  </si>
  <si>
    <t>ВЛ - 0,4кВ</t>
  </si>
  <si>
    <t>399,052
52</t>
  </si>
  <si>
    <t>9.1.</t>
  </si>
  <si>
    <t>9.2.</t>
  </si>
  <si>
    <t>Разработка ПСД Реконструкция ПС 220/110/35/10кВ №68И "Шелек"</t>
  </si>
  <si>
    <t>9.3.</t>
  </si>
  <si>
    <t>378,6087
122</t>
  </si>
  <si>
    <t>10.1.</t>
  </si>
  <si>
    <t>10.2.</t>
  </si>
  <si>
    <t>10.3.</t>
  </si>
  <si>
    <t>ТМ-630/10</t>
  </si>
  <si>
    <t>19.1.</t>
  </si>
  <si>
    <t>19.2.</t>
  </si>
  <si>
    <t>22,534
4</t>
  </si>
  <si>
    <t>ВЛ-10кВ</t>
  </si>
  <si>
    <t>ВЛ-0,4кВ</t>
  </si>
  <si>
    <t>РП-10кВ</t>
  </si>
  <si>
    <t>36,31
1</t>
  </si>
  <si>
    <t>36.1.</t>
  </si>
  <si>
    <t>36.2.</t>
  </si>
  <si>
    <t>36.3.</t>
  </si>
  <si>
    <t>36.4.</t>
  </si>
  <si>
    <t>3.2.</t>
  </si>
  <si>
    <t>3.3.</t>
  </si>
  <si>
    <t>3.4.</t>
  </si>
  <si>
    <t>37.1.</t>
  </si>
  <si>
    <t>37.2.</t>
  </si>
  <si>
    <t>шт
км</t>
  </si>
  <si>
    <t>1
3</t>
  </si>
  <si>
    <t>Ячейки в РП-183</t>
  </si>
  <si>
    <t xml:space="preserve">Ячейки на ПС-119А </t>
  </si>
  <si>
    <t>4
0,4</t>
  </si>
  <si>
    <t>Оперативно-информационныйкомплекс: ATI SCADA</t>
  </si>
  <si>
    <t>комплекс</t>
  </si>
  <si>
    <t>ТП-10/0,4кВ</t>
  </si>
  <si>
    <t>54
11</t>
  </si>
  <si>
    <t>26.1.</t>
  </si>
  <si>
    <t>26.2.</t>
  </si>
  <si>
    <t>139,4
1</t>
  </si>
  <si>
    <t>27.1.</t>
  </si>
  <si>
    <t>27.2.</t>
  </si>
  <si>
    <t>27.3.</t>
  </si>
  <si>
    <t>1.3.</t>
  </si>
  <si>
    <t>1.4.</t>
  </si>
  <si>
    <t>ОРУ-110кВ</t>
  </si>
  <si>
    <t>ТМ-10МВА</t>
  </si>
  <si>
    <t>АКБ</t>
  </si>
  <si>
    <t>шт
компл.</t>
  </si>
  <si>
    <t>2
2</t>
  </si>
  <si>
    <t>15.1.</t>
  </si>
  <si>
    <t>15.2.</t>
  </si>
  <si>
    <t>16
3</t>
  </si>
  <si>
    <t>ЛЭП-35кВ</t>
  </si>
  <si>
    <t>23.1.</t>
  </si>
  <si>
    <t>23.2.</t>
  </si>
  <si>
    <t>24.1.</t>
  </si>
  <si>
    <t>24.2.</t>
  </si>
  <si>
    <t>24.3.</t>
  </si>
  <si>
    <t>ПНР</t>
  </si>
  <si>
    <t>ТМ 25МВА</t>
  </si>
  <si>
    <t>ВЛ-110кВ</t>
  </si>
  <si>
    <t>2
0,5</t>
  </si>
  <si>
    <t>22.1.</t>
  </si>
  <si>
    <t>22.2.</t>
  </si>
  <si>
    <t>14,85
5</t>
  </si>
  <si>
    <t>24,3
19</t>
  </si>
  <si>
    <t>13.1.</t>
  </si>
  <si>
    <t>13.2.</t>
  </si>
  <si>
    <t>Ячейки с вакуумным выключателем</t>
  </si>
  <si>
    <t>12
3</t>
  </si>
  <si>
    <t>14.1.</t>
  </si>
  <si>
    <t>14.2.</t>
  </si>
  <si>
    <t>149
67,8</t>
  </si>
  <si>
    <t>работа</t>
  </si>
  <si>
    <t xml:space="preserve">ТМ </t>
  </si>
  <si>
    <t>271
31,3384</t>
  </si>
  <si>
    <t>КТПН</t>
  </si>
  <si>
    <t>СМР</t>
  </si>
  <si>
    <t>Реконструкция аккумуляторных батарей на подстанциях 35/110/220кВ</t>
  </si>
  <si>
    <t>Автоматизированная система коммерческого учета электроэнергии (АСКУЭ)  по г.Алматы</t>
  </si>
  <si>
    <t>ПУ</t>
  </si>
  <si>
    <t>Реконструкция диспетчерского центра ОДС, Манаса 24</t>
  </si>
  <si>
    <t>Автоматизированная система коммерческого учета электроэнергии (АСКУЭ)   по Алматинской области</t>
  </si>
  <si>
    <t>Реконструкция диспетчерского центра ЦДС, Розыбакиева 6</t>
  </si>
  <si>
    <t>Модернизацию существующей ИТ инфраструктуры АО «АЖК», внедрение СКС во всех офисах,  , дооснащение  «полки с дисками для дискового массива»  необходимого для расширения места под работу ИС и хранения информации,  закуп оборудования маршрутизации для передачи информации и отказоустойчивости между географически разнесенных сегментами кластера.</t>
  </si>
  <si>
    <t>14.3.</t>
  </si>
  <si>
    <t>34.1.</t>
  </si>
  <si>
    <t>28.1.</t>
  </si>
  <si>
    <t>28.2.</t>
  </si>
  <si>
    <t>28.3.</t>
  </si>
  <si>
    <t>18.1.</t>
  </si>
  <si>
    <t>18.2.</t>
  </si>
  <si>
    <t>18.3.</t>
  </si>
  <si>
    <t>29.3.</t>
  </si>
  <si>
    <t>17.1.</t>
  </si>
  <si>
    <t>17.2.</t>
  </si>
  <si>
    <t>23.3.</t>
  </si>
  <si>
    <t>И.о. Управляющего директора по капитальному строительству</t>
  </si>
  <si>
    <t>Увеличение уставного капитала</t>
  </si>
  <si>
    <t>19</t>
  </si>
  <si>
    <t>Приобретение основных средств и нематериальных активов</t>
  </si>
  <si>
    <t>15</t>
  </si>
  <si>
    <t>16</t>
  </si>
  <si>
    <t>17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</si>
  <si>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</si>
  <si>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</si>
  <si>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</si>
  <si>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</si>
  <si>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</si>
  <si>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</si>
  <si>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</si>
  <si>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</si>
  <si>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</si>
  <si>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20</t>
  </si>
  <si>
    <t>22</t>
  </si>
  <si>
    <t>25</t>
  </si>
  <si>
    <t>27</t>
  </si>
  <si>
    <t>29</t>
  </si>
  <si>
    <t>35</t>
  </si>
  <si>
    <t>36</t>
  </si>
  <si>
    <t>37</t>
  </si>
  <si>
    <t>39</t>
  </si>
  <si>
    <t>г.Алматы</t>
  </si>
  <si>
    <t>Модернизация и реконструкция ПС в зоне г.Алматы</t>
  </si>
  <si>
    <t>«Перевод ПС-35/10кВ №133А «Орбита» в РП-10кВ совмещенный с ТП-10/0,4кВ»</t>
  </si>
  <si>
    <t>Реконструкция и модернизации ПС в зоне Алматинской области</t>
  </si>
  <si>
    <t>Реконструкция и модернизация электрических сетей-6-10-0,4кВ в зоне Алматинской области</t>
  </si>
  <si>
    <t xml:space="preserve">приобретение и прокладка силового кабеля 10 кВ </t>
  </si>
  <si>
    <t>Приобретение и монтаж шкафов учета</t>
  </si>
  <si>
    <t>Приобретение и монтаж УСПД</t>
  </si>
  <si>
    <t>Приобретение и монтаж трансформаторов тока</t>
  </si>
  <si>
    <t>Разработка ПСД</t>
  </si>
  <si>
    <t>Приобретение и прокладка КЛ-10 кВ</t>
  </si>
  <si>
    <t>23</t>
  </si>
  <si>
    <t>24</t>
  </si>
  <si>
    <t>26</t>
  </si>
  <si>
    <t>38</t>
  </si>
  <si>
    <t>Итого утвержденная инвестиционная программа на 2024 год</t>
  </si>
  <si>
    <t>Итого утвержденные дополнительные мероприятия на 2024 год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</si>
  <si>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</si>
  <si>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Установка систем телемеханики в ТП города</t>
  </si>
  <si>
    <t>10.1</t>
  </si>
  <si>
    <t>Утвержденные дополнительные мероприятия</t>
  </si>
  <si>
    <t>28</t>
  </si>
  <si>
    <t>Модернизация и реконструкция ЛЭП-35 и выше в зоне Алматинской области</t>
  </si>
  <si>
    <t>Дополнительные мероприятия на 2024 год</t>
  </si>
  <si>
    <t xml:space="preserve">Алматинская область </t>
  </si>
  <si>
    <t>КРЭС ВЛ-0,4кВ ТП-1319</t>
  </si>
  <si>
    <t>КРЭС ВЛ-0,4кВ ТП-549</t>
  </si>
  <si>
    <t>КРЭС ВЛ-0,4кВ ТП-824</t>
  </si>
  <si>
    <t>ТРЭС ВЛ-0,4кВ ТП-1643</t>
  </si>
  <si>
    <t>ТРЭС ВЛ-0,4кВ ТП-1214</t>
  </si>
  <si>
    <t>ТРЭС ВЛ-0,4кВ ТП-305</t>
  </si>
  <si>
    <t>ТРЭС ВЛ-0,4кВ ТП-1370</t>
  </si>
  <si>
    <t>ТРЭС ВЛ-0,4кВ ТП-309</t>
  </si>
  <si>
    <t>ТРЭС ВЛ-0,4кВ ТП-1315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</si>
  <si>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</si>
  <si>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Проведение комплексной вневедомственной экспертизы по рабочему проекту "Реконструкция ЛЭП-110кВ №103А/104А с заменой существующего провода на композитный"</t>
  </si>
  <si>
    <t>Разработка ПСД:"Реконструкция ВЛ-0,4кВ от ТП ПС-47А»,РЭС-1 город Алматы, Алатауский район" в рамках статьи Инвестиционной программы АО "АЖК" 2023-2025гг. «Реконструкция ВЛ-0,4кВ по РЭС с заменой проводов на СИП, в том числе строительство и реконструкция существующих ТП-6-10/0,4 кВ для разгрузки перегруженных ТП-6-10/0,4 кВ».</t>
  </si>
  <si>
    <t>Разработка ПСД: "Реконструкция ВЛ-0,4кВ от ТП ПС-23А" РЭС-5 город Алматы, Бостандыкский район" в рамках статьи Инвестиционной программы АО "АЖК" 2023-2025гг. «Реконструкция ВЛ-0,4кВ по РЭС с заменой проводов на СИП, в том числе строительство и реконструкция существующих ТП-6-10/0,4 кВ для разгрузки перегруженных ТП-6-10/0,4 кВ».</t>
  </si>
  <si>
    <t>Разработка ПСД:"Реконструкция ВЛ-0,4кВ от ТП ф.14-171А,ф.66-147А», РЭС-3 город Алматы, Наурызбайский район" в рамках статьи Инвестиционной программы АО "АЖК" 2023-2025гг. «Реконструкция ВЛ-0,4кВ по РЭС с заменой проводов на СИП, в том числе строительство и реконструкция существующих ТП-6-10/0,4 кВ для разгрузки перегруженных ТП-6-10/0,4 кВ».</t>
  </si>
  <si>
    <t>Разработка ПСД:"Реконструкция ВЛ-0,4кВ от ТП ПС-1А" РЭС-2 город Алматы, Алмалинский район" в рамках статьи Инвестиционной программы АО "АЖК" 2023-2025гг. «Реконструкция ВЛ-0,4кВ по РЭС с заменой проводов на СИП, в том числе строительство реконструкция существующих ТП-6-10/0,4 кВ для разгрузки перегруженных ТП-6-10/0,4 кВ».</t>
  </si>
  <si>
    <t>Разработка ПСД «Строительство ВЛ-10 кВ для изменения схемы ВЛ-10 кВ ф.3-111А, село Топар, Балхашский район» в рамках статьи Инвестиционной программы АО «АЖК» 2021-2025гг. «Разработка ПСД: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кВ».</t>
  </si>
  <si>
    <t xml:space="preserve">Комплексные работы под ключ "Реконструкция КЛ РП-142, РП-145, РП-177 (РЭС-5) </t>
  </si>
  <si>
    <t>Комплексные работы под ключ Реконструкция КЛ от ТЭЦ-1 (РЭС-1)</t>
  </si>
  <si>
    <t>Комплексные работы под ключ Реконструкция КЛ РП-116</t>
  </si>
  <si>
    <t>Комплексные работы под ключ Реконструкция КЛ РП-13</t>
  </si>
  <si>
    <t>«Модернизация средств диспетчерского технологического управления и информационно-телекоммуникационной сети, внедрение платформы управления производственными ресурсами АО «АЖК»</t>
  </si>
  <si>
    <t>ПНР Строительство ПС 110/10 кВ «Кокозек» с присоединением к ОРУ-110 кВ ПС 220 кВ «Каскелен» Карасайского района Алматинской области</t>
  </si>
  <si>
    <t>Автоматизированный информационно-измерительный комплекс коммерческого и технического учета электроэнергии и устройств телемеханики (АИИС КТУЭ и УТМ)</t>
  </si>
  <si>
    <t>Устройство защиты "SiGMECO"</t>
  </si>
  <si>
    <t>Комплексные работы под ключ «Реконструкция ВЛ-0,4-10 кВ и ТП-10/0,4 кВ», ОБРЭС, с.Туймебаев»</t>
  </si>
  <si>
    <t xml:space="preserve">Разработка землеустроительных и земельно-кадастровых работ по отводу земельных участков по проекту «Строительство двух ЛЭП-110 кВ ПС 220/110/10 кВ «Каскелен» - ПС 110/35/10 кВ № 94А «Северный Каскелен», с отпайкой к  ПС 110/10 кВ № 27А «Каскелен» </t>
  </si>
  <si>
    <t xml:space="preserve">Разработка ПСД "Реконструкция ВЛ-110 кВ №119А, №127А, №128А, №152А, №157А" </t>
  </si>
  <si>
    <t xml:space="preserve"> Реконструкция ЛЭП-110кВ №103А/104А с заменой существующего провода на композитный</t>
  </si>
  <si>
    <t xml:space="preserve">Разработка ПСД «Строительство «заход-выхода» ЛЭП-110кВ №103А/104А на ПС-220/110/10 кВ №154А «Коян-коз со строительством КРУЭ-110кВ» </t>
  </si>
  <si>
    <t xml:space="preserve">Разработка ПСД "Строительство заход-выход" ЛЭП-110кВ №154А на ПС №166А "Бесагаш" </t>
  </si>
  <si>
    <t>2</t>
  </si>
  <si>
    <t>3</t>
  </si>
  <si>
    <t>4</t>
  </si>
  <si>
    <t>13</t>
  </si>
  <si>
    <t>18</t>
  </si>
  <si>
    <t>21</t>
  </si>
  <si>
    <t>30</t>
  </si>
  <si>
    <t>31</t>
  </si>
  <si>
    <t>32</t>
  </si>
  <si>
    <t>33</t>
  </si>
  <si>
    <t>34</t>
  </si>
  <si>
    <t>40</t>
  </si>
  <si>
    <t>41</t>
  </si>
  <si>
    <t>42</t>
  </si>
  <si>
    <t>43</t>
  </si>
  <si>
    <r>
      <t xml:space="preserve">Разработка ПСД «Расширение и установка систем </t>
    </r>
    <r>
      <rPr>
        <b/>
        <sz val="11"/>
        <color theme="1"/>
        <rFont val="Times New Roman"/>
        <family val="1"/>
        <charset val="204"/>
      </rPr>
      <t>ТМ</t>
    </r>
    <r>
      <rPr>
        <sz val="11"/>
        <color theme="1"/>
        <rFont val="Times New Roman"/>
        <family val="1"/>
        <charset val="204"/>
      </rPr>
      <t xml:space="preserve"> на ПС, РП АО АЖК»</t>
    </r>
  </si>
  <si>
    <r>
      <t xml:space="preserve">Разработка ПСД «Расширение и установка систем </t>
    </r>
    <r>
      <rPr>
        <b/>
        <sz val="11"/>
        <color theme="1"/>
        <rFont val="Times New Roman"/>
        <family val="1"/>
        <charset val="204"/>
      </rPr>
      <t>АСКУЭ</t>
    </r>
    <r>
      <rPr>
        <sz val="11"/>
        <color theme="1"/>
        <rFont val="Times New Roman"/>
        <family val="1"/>
        <charset val="204"/>
      </rPr>
      <t xml:space="preserve"> на ПС, РП АО «АЖК»</t>
    </r>
  </si>
  <si>
    <t>Разработка ПСД «Модернизация систем мониторинга видеонаблюдения, контроля и управления доступом и пожарно-охранной сигнализации на объектах АО «АЖК»</t>
  </si>
  <si>
    <t>1</t>
  </si>
  <si>
    <t>Экспертиза</t>
  </si>
  <si>
    <t>Камера цифровая (ЭКШН) 14 штук</t>
  </si>
  <si>
    <t>Обеспечение информационной безопасности сети АО «АЖК»</t>
  </si>
  <si>
    <t>Обновление и разделение сетевой инфраструктуры АО «АЖК»</t>
  </si>
  <si>
    <t>9.1</t>
  </si>
  <si>
    <t>10.2</t>
  </si>
  <si>
    <t>28.1</t>
  </si>
  <si>
    <t>комплект</t>
  </si>
  <si>
    <t>Приобретение шкафа линейного КМУ-1</t>
  </si>
  <si>
    <t>шт.</t>
  </si>
  <si>
    <t>Прокладка кабеля 10 кВ</t>
  </si>
  <si>
    <t>Приобретение оборудования для ТП</t>
  </si>
  <si>
    <t>Замена ТП с установкой КТПБ</t>
  </si>
  <si>
    <t>комлект</t>
  </si>
  <si>
    <t>Приобретение кабеля 10 кВ</t>
  </si>
  <si>
    <t xml:space="preserve">Приобретение трансформатора тока </t>
  </si>
  <si>
    <t>Приобретение трансформатора распределительного трехфазный двухобмоточный масляный</t>
  </si>
  <si>
    <t>Замена трансформаторов ТМ-1000/6/0,4 кВ на ТМГ-1000/10/0,4 кВ</t>
  </si>
  <si>
    <t xml:space="preserve">Установка модульного здания КТПБ-100/10/0,4 вместо ТП-63/6/0,4 </t>
  </si>
  <si>
    <t>Приобретение и монтаж Шкафа распредления ЦОД</t>
  </si>
  <si>
    <t>9.2</t>
  </si>
  <si>
    <t xml:space="preserve">Коммутатор сетевой </t>
  </si>
  <si>
    <t>Сервер</t>
  </si>
  <si>
    <t xml:space="preserve">Система хранения данных </t>
  </si>
  <si>
    <t xml:space="preserve">Коммутатор сетевой 24 порта </t>
  </si>
  <si>
    <t xml:space="preserve">Коммутатор сетевой 48 портов </t>
  </si>
  <si>
    <t xml:space="preserve">Маршрутизатор 2 порта </t>
  </si>
  <si>
    <t xml:space="preserve">Коммутатор сетевой 48 порта </t>
  </si>
  <si>
    <t xml:space="preserve">Коммутатор сетевой 40 портов </t>
  </si>
  <si>
    <t>Комплекс программно-аппаратный форм-фактор</t>
  </si>
  <si>
    <t xml:space="preserve">Приемопередатчик форм-фактора </t>
  </si>
  <si>
    <t xml:space="preserve">Маршрутизатор </t>
  </si>
  <si>
    <t>Межсетевой экран для защиты сети</t>
  </si>
  <si>
    <t>ПО для обеспечения безопасности конечных точек</t>
  </si>
  <si>
    <t>Система защиты электронной почты</t>
  </si>
  <si>
    <t>Система предотвращения от целенаправленных и неизвестных атак (песочница)</t>
  </si>
  <si>
    <t>Система централизованного сбора событий и построения отчетов</t>
  </si>
  <si>
    <t>Система централизованного управления и обновления</t>
  </si>
  <si>
    <t>Монтаж трансформатора трехфазного 110 кВ мощностью 25000-80000 KB•A</t>
  </si>
  <si>
    <t>Приобретение и монтаж кабеля силового c алюминиевыми жиламии с изоляцией из сшитого полиэтилена AICL enhanced HV 3х(1х630/70)-10кВ</t>
  </si>
  <si>
    <t xml:space="preserve">Приобретение и монтаж муфт </t>
  </si>
  <si>
    <t>Подвеска провода ВЛ -110 кВ</t>
  </si>
  <si>
    <t>Приобретение и монтаж шкафа Устройства Отключения Нагрузки (УОН)</t>
  </si>
  <si>
    <t>Видеонаблюдение</t>
  </si>
  <si>
    <t>Резервуар для воды емк. 108 м3</t>
  </si>
  <si>
    <t>Насосная станция пожаротушения</t>
  </si>
  <si>
    <t>Отопление и вентиляция</t>
  </si>
  <si>
    <t>Маслосборник емк.50м3</t>
  </si>
  <si>
    <t>Наружные сети водоснабжения и канализации</t>
  </si>
  <si>
    <t>пуско-наладочные работы</t>
  </si>
  <si>
    <t>Проектно-изыскательные работы</t>
  </si>
  <si>
    <t>Поставка Линейно-подвесной арматуры</t>
  </si>
  <si>
    <t>Поставка опор</t>
  </si>
  <si>
    <t xml:space="preserve">Замена существующих ТП на КТПН </t>
  </si>
  <si>
    <t xml:space="preserve">Замена силовых трансформаторов в ТП  </t>
  </si>
  <si>
    <t>Реконструкция существующих ТП</t>
  </si>
  <si>
    <t xml:space="preserve">Монтаж Fusesaver </t>
  </si>
  <si>
    <t xml:space="preserve">Замена ОД КЗ-110кВ </t>
  </si>
  <si>
    <t xml:space="preserve">Установка Реклоузеров </t>
  </si>
  <si>
    <t>Установка микропроцессорных устройств РЗА серии РС83</t>
  </si>
  <si>
    <t xml:space="preserve">Строительство КЛ-10 кВ </t>
  </si>
  <si>
    <t>Строительство ВЛ-10(6) кВ</t>
  </si>
  <si>
    <t>Строительство ВЛ-0,4кВ</t>
  </si>
  <si>
    <t>Устройство сбора данных телеметрии Sigmeco для ТП</t>
  </si>
  <si>
    <t>Устройство сбора данных телеметрии Sigmeco для РП</t>
  </si>
  <si>
    <t>Испытательный комплекс Ретом-21</t>
  </si>
  <si>
    <t>Установка трансформатора ТМГ-630 кВА</t>
  </si>
  <si>
    <t>Установка высоковольтной КСО2-10</t>
  </si>
  <si>
    <t>Поставка кабельно-проводниковой продукции</t>
  </si>
  <si>
    <t>Высокочастотный заградитель ВЗ-1250-0.5 с ЭНЗ и ОПН с полосой заграждения 160-1000 кГц ВЗ-1250-0,5 УХЛ1</t>
  </si>
  <si>
    <t>Приобретение муфт</t>
  </si>
  <si>
    <t>Замена ОД-КЗ-110 кВ</t>
  </si>
  <si>
    <t xml:space="preserve">Установка вакуумных силовых выключателей наружной установки 35кВ, 2500А - 3AF01 </t>
  </si>
  <si>
    <t xml:space="preserve">Монтаж вакуумного выключателя 10 кВ </t>
  </si>
  <si>
    <t>Монтаж блока измерительно-преоброзовательного РТ</t>
  </si>
  <si>
    <t>Монтаж Элегазового силового выключателя наружной установки 110кВ</t>
  </si>
  <si>
    <t>Установка выключателя ваккумный наружной установки с функцией АПВ</t>
  </si>
  <si>
    <t xml:space="preserve">Монтаж вакуумного выключателя 2000А (ретрофит) </t>
  </si>
  <si>
    <t>Разарботка ПСД</t>
  </si>
  <si>
    <t xml:space="preserve">замена существующих ТП на КТПН </t>
  </si>
  <si>
    <t>Шкаф ТМ Sigmeco (1350х800х300)</t>
  </si>
  <si>
    <t>Приобретение силового оборудования</t>
  </si>
  <si>
    <t>17.1</t>
  </si>
  <si>
    <t>18.1</t>
  </si>
  <si>
    <t>25.1</t>
  </si>
  <si>
    <t>25.2</t>
  </si>
  <si>
    <t>25.3</t>
  </si>
  <si>
    <t>25.4</t>
  </si>
  <si>
    <t>29.1</t>
  </si>
  <si>
    <t>29.2</t>
  </si>
  <si>
    <t>Модуль управления TER-CM_16_2(220-4) для вакуумного выключателя TER_ISM15_LD_8</t>
  </si>
  <si>
    <t>Выключатель вакуумный BB/TEL-10-20/1000-У2 модуль</t>
  </si>
  <si>
    <t>Выключатель вакуумный ВВ/TEL-10-20/1000У2-0,61</t>
  </si>
  <si>
    <t>Выключатель вакуумный ВВ-АЕ-12</t>
  </si>
  <si>
    <t>Выключатель нагрузки ВНР-10/630-10зУ3</t>
  </si>
  <si>
    <t>Выключатель нагрузки с заземляющими ножами (нижн. располож.), ВНР-10/400</t>
  </si>
  <si>
    <t>Выключатель нагрузки автогазовый ВНА-П-10/630-20У2</t>
  </si>
  <si>
    <t>Выключатель нагрузки автогазовый ВНА-Л-10/630-20У2</t>
  </si>
  <si>
    <t>Заградитель для организации каналов телефонной связи, телемеханики, релейной защиты противоаварийной автоматики по проводам воздушных линий электропередач ВЧЗ-400-0,5-40 УХЛ1.</t>
  </si>
  <si>
    <t>Заградитель для организации каналов телефонной связи, телемеханики, релейной защиты противоаварийной автоматики по проводам воздушных линий электропередач ВЧЗ-630-0,5-40 УХЛ1.</t>
  </si>
  <si>
    <t>Ограничитель перенапряжения ОПН-6 УХЛ-1 с полимерной внешней изоляцией</t>
  </si>
  <si>
    <t>Ограничитель перенапряжения ОПНп-10 УХЛ1</t>
  </si>
  <si>
    <t>Трансформатор напряжения 3хЗНОЛП-10кВ с литой изоляцией, с двумя вторичными обмотками</t>
  </si>
  <si>
    <t>Трансформатор напряжения 3хЗНОЛП-10кВ с литой изоляцией, с двумя вторичными обмотками, трехобмоточный, класс напряжения 10</t>
  </si>
  <si>
    <t>Трансформатор напряжения ЗНОЛ-СЭЩ-10-1-0,5/3-15/100У2 Трансформатор напряжения</t>
  </si>
  <si>
    <t>Элемент выкатной для комплектного распределительного устройства</t>
  </si>
  <si>
    <t>Аккумуляторная батарея Marathon m 12v 155 ft</t>
  </si>
  <si>
    <t>Источник бесперебойного питания Smart-UPS 3000 VA LCD 230V, SMT3000I</t>
  </si>
  <si>
    <t>Регистратор Терминал сбора информации и регистрации аварийных событий типа ЭКРА 232</t>
  </si>
  <si>
    <t>Коммуникационный контроллер Синком-ДК</t>
  </si>
  <si>
    <t>Модем с интерфейсами RS-232/422/485 с расширенным диапазоном температур</t>
  </si>
  <si>
    <t>Устройство защиты MiCOM P123. Устройство ненаправленной трёхфазной МТЗ</t>
  </si>
  <si>
    <t>Устройство защиты Защита микропроцессорная универсальная трехфазная направленная МТЗ для применения в установках СН для отходящих линий и питающих присоединений, а также в качестве резервной защиты для оборудования высокого напряжения серий MiCOM P127.</t>
  </si>
  <si>
    <t>Устройство защиты РЗТ-413</t>
  </si>
  <si>
    <t>Модуль ввода-вывода телесигнализация.телеуправление.Установка монтаж на 35-мм DIN-рельс</t>
  </si>
  <si>
    <t>Процессор многоядерный.сокет LGA1200</t>
  </si>
  <si>
    <t>Термосигнализатор ТКП-160СГ-М-2  L-6 м</t>
  </si>
  <si>
    <t>Амперметр цифровой амперметр предназначен для измерения силы тока в электрических сетях</t>
  </si>
  <si>
    <t>Вольтметр цифровой вольтметр предназначен для измерения силы тока в электрических сетях</t>
  </si>
  <si>
    <t>Трансформатор тока ТОЛ-10/0.5S/10P-100/5</t>
  </si>
  <si>
    <t>Трансформатор тока ТОЛ-10/0.5S/10P-150/5</t>
  </si>
  <si>
    <t>Трансформатор тока ТОЛ-10/0.5S/10P-200/5</t>
  </si>
  <si>
    <t>Трансформатор тока ТОЛ-10/0.5S/10P-400/5</t>
  </si>
  <si>
    <t>Трансформатор тока ТОЛ-10/0.5S/10P-600/5</t>
  </si>
  <si>
    <t>Заградитель для организации каналов телефонной связи, телемеханики, релейной защиты противоаварийной автоматики по проводам воздушных линий электропередач ВЧЗ-200-0,5-40 УХЛ1.</t>
  </si>
  <si>
    <t>Преобразователь измерительный Для сбора измеряемых сигналов в энергосистемах любого типа PM130 PLUS</t>
  </si>
  <si>
    <t>Преобразователь измерительный ЭНИП-2-45/100-220-А3Е4-21 преобразователь измерительный многофункциональный</t>
  </si>
  <si>
    <t>Трансформатор тока Т-Т опорные TOЛ-35 III-IV-2 150/5 УXJI1</t>
  </si>
  <si>
    <t>Конденсатор связи для обеспечения высокочастотной связи по линиям электропередач 110 кВ</t>
  </si>
  <si>
    <t xml:space="preserve">Трансформатор напряжения ЗНОМ-35У1 </t>
  </si>
  <si>
    <t>Устройство защиты  Защита микропроцессорная, комплект защит с интегрированной функцией контроля и управления. Для применения в установках ВН и СН.</t>
  </si>
  <si>
    <t>Устройство защиты  Микропроцессорное реле напряжения</t>
  </si>
  <si>
    <t>Шкаф оперативного тока для распределительного устройства</t>
  </si>
  <si>
    <t>Ремонт ВЛ-0,4 кВ от ТП-4850 К/Я-348 "ВЛ"</t>
  </si>
  <si>
    <t>Ремонт ВЛ-0,4 кВ от ТП-4529</t>
  </si>
  <si>
    <t>Ремонт ВЛ-0,4кВ от ТП-5193</t>
  </si>
  <si>
    <t>Ремонт ВЛ-0,4 кВ от ТП-6104 "Город"</t>
  </si>
  <si>
    <t>Ремонт КЛ-0,4 кВ ТП-2325 - к/я-1, к/я-1-к/я-3, к/я-3-к/я-4А</t>
  </si>
  <si>
    <t>Ремонт оборудования ТП-5021 к/я 16 линия-Шмелева (у гаражей)</t>
  </si>
  <si>
    <t>Ремонт оборудования ТП-5330 к/я ул.Шолом Алейхен,14</t>
  </si>
  <si>
    <t>Ремонт оборудования ТП-6319 ул.Инженерная 7</t>
  </si>
  <si>
    <t>Ремонт оборудования ТП-7531 ул. Обручева-ул. Сулейменова</t>
  </si>
  <si>
    <t>Ремонт оборудования ТП-7217 М-н 3</t>
  </si>
  <si>
    <t>Ремонт оборудования ТП-7532 М-н Таугуль-1</t>
  </si>
  <si>
    <t>Ремонт ВЛ-0,4 кВ от ТП-3108</t>
  </si>
  <si>
    <t>Ремонт ВЛ-0,4 кВ от ТП-1824 "Северо-Восток"</t>
  </si>
  <si>
    <t>Ремонт ВЛ-10кВ ф.14-93И уч. Ойкарагай</t>
  </si>
  <si>
    <t>Шкаф релейной защиты и АУВ линии 110кВ нетипового исполнения, с разработкой вторичных схем РЗиА, адаптированной для подстанции №115А «Куртинская» на постоянном оперативном токе.</t>
  </si>
  <si>
    <t>Выключатель вакуумный 35 кВ</t>
  </si>
  <si>
    <t>Устройства для защиты генераторов, электродвигателей, трансформаторов, распределительных сетей, линий, шин, фидеров и т.д.</t>
  </si>
  <si>
    <t>Ограничитель перенапряжений 110кВ , ОПНп-110/77/10/2-УХЛ1</t>
  </si>
  <si>
    <t>Ограничитель перенапряжения ОПН-У-35/40,5-2 УХЛ1</t>
  </si>
  <si>
    <t>Маршрутизатор   нижнего класса</t>
  </si>
  <si>
    <t>Оборудование беспроводное подключение к сети передачи данных  Двухдиапазонный маршрутизатор WiFi 1,5Гб/с</t>
  </si>
  <si>
    <t>Штука</t>
  </si>
  <si>
    <t>Комплект</t>
  </si>
  <si>
    <t>Ремонт ВЛ-0,4кВ ТП-5144</t>
  </si>
  <si>
    <t>Ремонт ВЛ-0,4кВ ТП-5086</t>
  </si>
  <si>
    <t>Ремонт КЛ-0,4кВ ТП-2055 ж.д №66, ТП-2055 ж.д №110- ж.д .66, ж.д №66-ВРУ-0,4 кВ, ж.д №110 - ВРУ-0,4 кВ</t>
  </si>
  <si>
    <t>Ремонт КЛ-0,4кВ  ТП-2055 ж.д 77, ТП-2055- ж.д 110А - ж.д-77, ж.д 77 - ВРУ, ж.д 110А - ВРУ, ж.д 110 - ж.д 110А</t>
  </si>
  <si>
    <t>Ремонт оборудования ТП-1328</t>
  </si>
  <si>
    <t>Ремонт оборудования ТП-6496</t>
  </si>
  <si>
    <t>Ремонт оборудования ТП-6551</t>
  </si>
  <si>
    <t>Ремонт ВЛ-0,4 кВ ТП-1888 выход "Юго-Восток"</t>
  </si>
  <si>
    <t>Ремонт ВЛ-0,4кВ ТП-3000</t>
  </si>
  <si>
    <t>Ремонт ВЛ-0,4кВ ТП-3003</t>
  </si>
  <si>
    <t>Ремонт ВЛ-0,4кВ ТП-3134</t>
  </si>
  <si>
    <t>Ремонт ВЛ-0,4кВ ТП-3007</t>
  </si>
  <si>
    <t>Ремонт ВЛ-0,4кВ ТП-3022</t>
  </si>
  <si>
    <t>Ремонт ВЛ-0,4кВ ТП-3017</t>
  </si>
  <si>
    <t>Ремонт ВЛ-0,4кВ ТП-3018</t>
  </si>
  <si>
    <t>Ремонт ВЛ-0,4кВ ТП-5099</t>
  </si>
  <si>
    <t>Ремонт ВЛ-0,4кВ ТП-5090</t>
  </si>
  <si>
    <t>Ремонт ВЛ-0,4кВ ТП-5298</t>
  </si>
  <si>
    <t>Ремонт ВЛ-0,4кВ ТП-6325</t>
  </si>
  <si>
    <t>Ремонт ВЛ-0,4кВ ТП-6497 Юг</t>
  </si>
  <si>
    <t>Ремонт КЛ-0,4кВ ТП-5124-к/я-3</t>
  </si>
  <si>
    <t>Ремонт КЛ-0,4кВ ТП-5385- к/я-7, ТП-5385- к/я-7а</t>
  </si>
  <si>
    <t>Ремонт КЛ-0,4кВ ТП-5007-к/я школа</t>
  </si>
  <si>
    <t>Ремонт КЛ-0,4кВ ТП-5119- ж/д-41-ГРЩ н.А, н.Б</t>
  </si>
  <si>
    <t>Ремонт КЛ-0,4кВ ТП-5119- ж/д-46 ГРЩ-2</t>
  </si>
  <si>
    <t>Ремонт КЛ-0,4кВ ТП-5119- ж/д-46 ГРЩ-1</t>
  </si>
  <si>
    <t>Ремонт КЛ-0,4кВ ТП-5120- дет.сад ГРЩ</t>
  </si>
  <si>
    <t>Ремонт КЛ-0,4кВ ТП-5148- к/я-217В, ТП-5148- к/я-217Б</t>
  </si>
  <si>
    <t>Ремонт КЛ-0,4кВ  ТП-5280- к/я-школа</t>
  </si>
  <si>
    <t>Ремонт КЛ-0,4кВ ТП-6141 КЯ-15</t>
  </si>
  <si>
    <t>Ремонт КЛ-0,4кВ ТП-6141 КЯ-16</t>
  </si>
  <si>
    <t>Ремонт КЛ-0,4кВ ТП-7534</t>
  </si>
  <si>
    <t>Ремонт КЛ-0,4кВ ТП-7355</t>
  </si>
  <si>
    <t>Ремонт КЛ-0,4кВ ТП-7424</t>
  </si>
  <si>
    <t>Ремонт КЛ-0,4кВ ТП-7280</t>
  </si>
  <si>
    <t>Ремонт КЛ-0,4кВ ТП-7267</t>
  </si>
  <si>
    <t>Ремонт КЛ-0,4кВ ТП-7265</t>
  </si>
  <si>
    <t>Информация субъекта естественной монополии</t>
  </si>
  <si>
    <t>о ходе исполнения субъектом инвестиционной программы за 4 квартал 2024 года</t>
  </si>
  <si>
    <t>Информация о реализации инвестиционной программы (проекта) в разрезе источников финансирования, тыс. тенге</t>
  </si>
  <si>
    <t>Количество в натуральных показателях</t>
  </si>
  <si>
    <t>план</t>
  </si>
  <si>
    <t>факт</t>
  </si>
  <si>
    <t>собственные средства</t>
  </si>
  <si>
    <t>заемные средства</t>
  </si>
  <si>
    <t>Утвержденные дополнительные мероприятия в 2024 году. По заявке мероприятия на 2024 год.</t>
  </si>
  <si>
    <t>Перевод сетей 6 кВ на напряжение 10 кВ на ПС №6А, ПС №3А (ПС №168А). 2-ой этап</t>
  </si>
  <si>
    <t>Приобретение КРУ-6 кВ =(КРУ-6кВ состоящий из 49-ти ячеек типа K-7M:</t>
  </si>
  <si>
    <t>Устройство защиты, функция релейной защиты и автоматики с дополнительной платой для резервного питания от ТТ и дешунтированием, с внутреннием источником для DI -(Реле защиты РС83-А2.0)</t>
  </si>
  <si>
    <t>Устройство зарядно выпрямительное (Транзисторный выпрямитель с внутренним измерением тока PBI 220/30 MC)</t>
  </si>
  <si>
    <r>
      <t xml:space="preserve">Строительство 2 КЛ-10 кВ от разных секций ПС-119А на РП-183 с установкой в/в ячейки на ПС-119А и РП-183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</si>
  <si>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«Замена существующей КЛ-10 кВ ф.1-35А от ПС-35А до опоры №1 ВЛ-10 кВ с выносом с территории застройки, расположенный по адресу: Илийский район, п. Боралдай»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</si>
  <si>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Комплексные работы по замене основного оборудования по г.Алматы и Алматинской области </t>
    </r>
    <r>
      <rPr>
        <b/>
        <i/>
        <u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</si>
  <si>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Комплексные работы по разработке ПСД на установку измерительного комплекса, приборов учета и устройств сбора и передачи данных АСКУЭ на ТП г.Алматы </t>
    </r>
    <r>
      <rPr>
        <b/>
        <sz val="14"/>
        <color rgb="FFFF0000"/>
        <rFont val="Times New Roman"/>
        <family val="1"/>
        <charset val="204"/>
      </rPr>
      <t xml:space="preserve"> (Перенос срока исполнения мероприятий с 2023 года)</t>
    </r>
  </si>
  <si>
    <r>
      <t xml:space="preserve">Реконструкции ПС с заменой ОД КЗ 35-110кВ на элегазовые выключатели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</si>
  <si>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Реконструкции ПС с заменой масляных выключателей на вакуумные реклоузеры и элегазовые выключатели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</si>
  <si>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Реконструкции ПС с заменой выключателей ВМ и ВМГ на вакуумные выключатели (ретрофит) г.Алматы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</si>
  <si>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Реконструкции ПС с заменой выключателей ВМ и ВМГ на вакуумные выключатели (ретрофит) Алматинская область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</si>
  <si>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Реконструкция ПС-220кВ №140А «Западная» с заменой автотрансформаторов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</si>
  <si>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СКТП-10/0,4кВ на КТПН-10/0,4кВ (с увеличением мощности трансформаторов) Есикский РЭС, Карасайский РЭС, Отеген Батыр РЭС (КТПН-Т-400/10 У1 воздушнный ввод на ВНА, выход 0,4кВ (4*250А) корпус крашенный металл 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</si>
  <si>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СКТП-10/0,4кВ на КТПН-10/0,4кВ (с увеличением мощности трансформаторов) Есикский РЭС, Карасайский РЭС, Отеген Батыр РЭС (КТПН-Т-630/10 У2 воздушнный ввод на ВНА, выход 0,4кВ (4*250А) корпус крашенный металл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</si>
  <si>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аккумуляторных батарей на подстанциях 35/110/220кВ Алматинской области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</si>
  <si>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Замена аккумуляторных батарей на подстанциях 35/110/220кВ  г. Алматы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</si>
  <si>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Разработка ПСД "Реконструкция ЛЭП-110кВ №103А/104А с заменой существующего провода на композитный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</si>
  <si>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Оптимизация протяженных сетей 6-10кВ с установкой в сеть "умных" выключателей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</si>
  <si>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 Замена ОДКЗ-110кВ, с модернизацией устройств РЗиА РЗиА и АСКУЭ на №55И ПС «Панфиловская», ПС №29А «Узын Агаш», ПС №114 «Междуреченская», №121И ПС «Есик Западная», ПС №39И «БайдекеБи» Алматинской области  </t>
    </r>
    <r>
      <rPr>
        <b/>
        <sz val="14"/>
        <color rgb="FFFF0000"/>
        <rFont val="Times New Roman"/>
        <family val="1"/>
        <charset val="204"/>
      </rPr>
      <t>(Перенос срока исполнения мероприятий с 2023 года)</t>
    </r>
  </si>
  <si>
    <r>
      <t xml:space="preserve">Амперметр </t>
    </r>
    <r>
      <rPr>
        <sz val="14"/>
        <color rgb="FFFF0000"/>
        <rFont val="Times New Roman"/>
        <family val="1"/>
        <charset val="204"/>
      </rPr>
      <t xml:space="preserve">(25 шт перенос 2023 года) </t>
    </r>
    <r>
      <rPr>
        <sz val="14"/>
        <rFont val="Times New Roman"/>
        <family val="1"/>
        <charset val="204"/>
      </rPr>
      <t>цифровой амперметр предназначен для измерения силы тока в электрических сетях</t>
    </r>
  </si>
  <si>
    <r>
      <t xml:space="preserve">Вольтметр </t>
    </r>
    <r>
      <rPr>
        <sz val="14"/>
        <color rgb="FFFF0000"/>
        <rFont val="Times New Roman"/>
        <family val="1"/>
        <charset val="204"/>
      </rPr>
      <t>(15 шт перенос 2023 года)</t>
    </r>
    <r>
      <rPr>
        <sz val="14"/>
        <rFont val="Times New Roman"/>
        <family val="1"/>
        <charset val="204"/>
      </rPr>
      <t xml:space="preserve"> цифровой вольтметр предназначен для измерения силы тока в электрических сетях</t>
    </r>
  </si>
  <si>
    <r>
      <t xml:space="preserve">Ноутбук планшетный 7 штук </t>
    </r>
    <r>
      <rPr>
        <sz val="14"/>
        <color rgb="FFFF0000"/>
        <rFont val="Times New Roman"/>
        <family val="1"/>
        <charset val="204"/>
      </rPr>
      <t>(перенос с 2023 года)</t>
    </r>
  </si>
  <si>
    <r>
      <t xml:space="preserve">Ремонт оборудования ТП-4408 ул.Потанина 302 РЭС-4 </t>
    </r>
    <r>
      <rPr>
        <u/>
        <sz val="14"/>
        <color rgb="FFFF0000"/>
        <rFont val="Times New Roman"/>
        <family val="1"/>
        <charset val="204"/>
      </rPr>
      <t>(перенос с 2023г.)</t>
    </r>
  </si>
  <si>
    <r>
      <t xml:space="preserve">Преобразователь измерительный  </t>
    </r>
    <r>
      <rPr>
        <sz val="14"/>
        <color rgb="FFFF0000"/>
        <rFont val="Times New Roman"/>
        <family val="1"/>
        <charset val="204"/>
      </rPr>
      <t>(6 шт перенос 2023год)</t>
    </r>
    <r>
      <rPr>
        <sz val="14"/>
        <rFont val="Times New Roman"/>
        <family val="1"/>
        <charset val="204"/>
      </rPr>
      <t xml:space="preserve"> Для сбора измеряемых сигналов в энергосистемах любого типа PM130 PLUS</t>
    </r>
  </si>
  <si>
    <r>
      <t xml:space="preserve">Трансформатор напряжения </t>
    </r>
    <r>
      <rPr>
        <sz val="14"/>
        <color rgb="FFFF0000"/>
        <rFont val="Times New Roman"/>
        <family val="1"/>
        <charset val="204"/>
      </rPr>
      <t>(перенос с 2023г.)</t>
    </r>
    <r>
      <rPr>
        <sz val="14"/>
        <rFont val="Times New Roman"/>
        <family val="1"/>
        <charset val="204"/>
      </rPr>
      <t xml:space="preserve"> ЗНОЛ-10-1-0,5/3-15/100У2 трансформатор напряжения с литой изоляцией, класса напряжения 10кВ с двумя вторичными обмотками.</t>
    </r>
  </si>
  <si>
    <r>
      <t xml:space="preserve">Устройство зарядно-выпрямительное
 </t>
    </r>
    <r>
      <rPr>
        <sz val="14"/>
        <color rgb="FFFF0000"/>
        <rFont val="Times New Roman"/>
        <family val="1"/>
        <charset val="204"/>
      </rPr>
      <t>(перенос с 2023г.)</t>
    </r>
    <r>
      <rPr>
        <sz val="14"/>
        <rFont val="Times New Roman"/>
        <family val="1"/>
        <charset val="204"/>
      </rPr>
      <t xml:space="preserve"> Агрегат может быть попользован как зарядный агрегат для маломощных аккумуляторных батарей, а также для формовки отдельных банок аккумуляторных батарей, 80А
</t>
    </r>
  </si>
  <si>
    <t>Капитальный ремонт распределительных сетей и оборудования принятых на баланс АО "АЖК" бесхозных  сетей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</si>
  <si>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</si>
  <si>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</si>
  <si>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</si>
  <si>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</si>
  <si>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</si>
  <si>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</si>
  <si>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</si>
  <si>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</si>
  <si>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</si>
  <si>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</si>
  <si>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</si>
  <si>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</si>
  <si>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</si>
  <si>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</si>
  <si>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</si>
  <si>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</si>
  <si>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</si>
  <si>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</si>
  <si>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</si>
  <si>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</si>
  <si>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</si>
  <si>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</si>
  <si>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</si>
  <si>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</si>
  <si>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</si>
  <si>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</si>
  <si>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</si>
  <si>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</si>
  <si>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</si>
  <si>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</si>
  <si>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</si>
  <si>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</si>
  <si>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</si>
  <si>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</si>
  <si>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</si>
  <si>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19.1</t>
  </si>
  <si>
    <t>19.2</t>
  </si>
  <si>
    <t>19.3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</si>
  <si>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</si>
  <si>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</si>
  <si>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</si>
  <si>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</si>
  <si>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</si>
  <si>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</si>
  <si>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</si>
  <si>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</si>
  <si>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</si>
  <si>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</si>
  <si>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</si>
  <si>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</si>
  <si>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</si>
  <si>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</si>
  <si>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</si>
  <si>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</si>
  <si>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</si>
  <si>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</si>
  <si>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</si>
  <si>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</si>
  <si>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</si>
  <si>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</si>
  <si>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</si>
  <si>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</si>
  <si>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22.25</t>
  </si>
  <si>
    <t>22.26</t>
  </si>
  <si>
    <t>22.27</t>
  </si>
  <si>
    <t>22.28</t>
  </si>
  <si>
    <t>22.29</t>
  </si>
  <si>
    <t>22.30</t>
  </si>
  <si>
    <t>22.31</t>
  </si>
  <si>
    <t>22.32</t>
  </si>
  <si>
    <t>22.33</t>
  </si>
  <si>
    <t>22.34</t>
  </si>
  <si>
    <t>22.35</t>
  </si>
  <si>
    <t>22.36</t>
  </si>
  <si>
    <t>22.37</t>
  </si>
  <si>
    <t>22.38</t>
  </si>
  <si>
    <t>22.39</t>
  </si>
  <si>
    <t>22.40</t>
  </si>
  <si>
    <t>22.41</t>
  </si>
  <si>
    <t>22.42</t>
  </si>
  <si>
    <t>22.43</t>
  </si>
  <si>
    <t>22.44</t>
  </si>
  <si>
    <t>22.45</t>
  </si>
  <si>
    <t>22.46</t>
  </si>
  <si>
    <t>22.47</t>
  </si>
  <si>
    <t>22.48</t>
  </si>
  <si>
    <t>22.49</t>
  </si>
  <si>
    <t>22.50</t>
  </si>
  <si>
    <t>22.51</t>
  </si>
  <si>
    <t>22.52</t>
  </si>
  <si>
    <t>22.53</t>
  </si>
  <si>
    <t>22.54</t>
  </si>
  <si>
    <t>22.55</t>
  </si>
  <si>
    <t>22.56</t>
  </si>
  <si>
    <t>22.57</t>
  </si>
  <si>
    <t>22.58</t>
  </si>
  <si>
    <t>22.59</t>
  </si>
  <si>
    <t>22.60</t>
  </si>
  <si>
    <t>22.61</t>
  </si>
  <si>
    <t>22.62</t>
  </si>
  <si>
    <t>22.63</t>
  </si>
  <si>
    <t>22.64</t>
  </si>
  <si>
    <t>22.65</t>
  </si>
  <si>
    <t>22.66</t>
  </si>
  <si>
    <t>22.67</t>
  </si>
  <si>
    <t>22.68</t>
  </si>
  <si>
    <t>22.69</t>
  </si>
  <si>
    <t>26.1</t>
  </si>
  <si>
    <t>26.2</t>
  </si>
  <si>
    <t>26.3</t>
  </si>
  <si>
    <t>26.4</t>
  </si>
  <si>
    <t>26.5</t>
  </si>
  <si>
    <t>26.6</t>
  </si>
  <si>
    <t>26.7</t>
  </si>
  <si>
    <t>26.8</t>
  </si>
  <si>
    <t>29.3</t>
  </si>
  <si>
    <t>29.4</t>
  </si>
  <si>
    <t>29.5</t>
  </si>
  <si>
    <t>30.1</t>
  </si>
  <si>
    <t>30.2</t>
  </si>
  <si>
    <t>44</t>
  </si>
  <si>
    <t>44.1</t>
  </si>
  <si>
    <t>44.2</t>
  </si>
  <si>
    <t>44.3</t>
  </si>
  <si>
    <t>44.4</t>
  </si>
  <si>
    <t>44.5</t>
  </si>
  <si>
    <t>44.6</t>
  </si>
  <si>
    <t>44.7</t>
  </si>
  <si>
    <t>44.8</t>
  </si>
  <si>
    <t>44.9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</si>
  <si>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</si>
  <si>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</si>
  <si>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</si>
  <si>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</si>
  <si>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</si>
  <si>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</si>
  <si>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</si>
  <si>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</si>
  <si>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</si>
  <si>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</si>
  <si>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44.20</t>
  </si>
  <si>
    <t>44.21</t>
  </si>
  <si>
    <t>44.22</t>
  </si>
  <si>
    <t>44.23</t>
  </si>
  <si>
    <t>44.24</t>
  </si>
  <si>
    <t>44.25</t>
  </si>
  <si>
    <t>44.26</t>
  </si>
  <si>
    <t>44.27</t>
  </si>
  <si>
    <t>44.28</t>
  </si>
  <si>
    <t>44.29</t>
  </si>
  <si>
    <t>44.30</t>
  </si>
  <si>
    <t>44.31</t>
  </si>
  <si>
    <t>44.32</t>
  </si>
  <si>
    <t>44.33</t>
  </si>
  <si>
    <t>44.34</t>
  </si>
  <si>
    <t>44.35</t>
  </si>
  <si>
    <t>44.36</t>
  </si>
  <si>
    <t>44.37</t>
  </si>
  <si>
    <t>44.39</t>
  </si>
  <si>
    <t>44.40</t>
  </si>
  <si>
    <t>44.42</t>
  </si>
  <si>
    <t>44.43</t>
  </si>
  <si>
    <t>44.44</t>
  </si>
  <si>
    <t>44.45</t>
  </si>
  <si>
    <t>44.46</t>
  </si>
  <si>
    <t>44.47</t>
  </si>
  <si>
    <t>44.48</t>
  </si>
  <si>
    <t>1.1</t>
  </si>
  <si>
    <t>1.2</t>
  </si>
  <si>
    <t>2.1</t>
  </si>
  <si>
    <t>2.2</t>
  </si>
  <si>
    <t>3.1</t>
  </si>
  <si>
    <t>3.2</t>
  </si>
  <si>
    <t>4.1</t>
  </si>
  <si>
    <t>4.2</t>
  </si>
  <si>
    <t>4.3</t>
  </si>
  <si>
    <t>4.4</t>
  </si>
  <si>
    <t>7.2</t>
  </si>
  <si>
    <t>7.3</t>
  </si>
  <si>
    <t>12.1</t>
  </si>
  <si>
    <t>12.2</t>
  </si>
  <si>
    <t>12.3</t>
  </si>
  <si>
    <t>12.4</t>
  </si>
  <si>
    <t>15.1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</si>
  <si>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</si>
  <si>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</si>
  <si>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</si>
  <si>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</si>
  <si>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</si>
  <si>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</si>
  <si>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</si>
  <si>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</si>
  <si>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</si>
  <si>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</si>
  <si>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31.1</t>
  </si>
  <si>
    <t>32.1</t>
  </si>
  <si>
    <t>33.1</t>
  </si>
  <si>
    <t>34.1</t>
  </si>
  <si>
    <t>34.2</t>
  </si>
  <si>
    <t>35.1</t>
  </si>
  <si>
    <t>37.1</t>
  </si>
  <si>
    <t>38.1</t>
  </si>
  <si>
    <t>39.1</t>
  </si>
  <si>
    <t>39.2</t>
  </si>
  <si>
    <t>40.1</t>
  </si>
  <si>
    <t>41.1</t>
  </si>
  <si>
    <t>43.1</t>
  </si>
  <si>
    <t>Приобретение кабеля силового 10 кВ</t>
  </si>
  <si>
    <t>Приобретения стойки СОН</t>
  </si>
  <si>
    <t xml:space="preserve">Замена трансформаторного тока </t>
  </si>
  <si>
    <t>монтаж камеры сборной КСО</t>
  </si>
  <si>
    <t>монтаж устройство комплексно-распределительное</t>
  </si>
  <si>
    <t>монтаж муфты</t>
  </si>
  <si>
    <t>монтаж кабельного ящика</t>
  </si>
  <si>
    <t>демонтаж и монтаж подстанции</t>
  </si>
  <si>
    <t>прокладка кабеля 10 кВ</t>
  </si>
  <si>
    <t xml:space="preserve"> приобретение кабеля 10 кВ</t>
  </si>
  <si>
    <t>Приобретение и установка УСПД</t>
  </si>
  <si>
    <t xml:space="preserve">компл.
шт  </t>
  </si>
  <si>
    <t xml:space="preserve">км
шт    
компл. </t>
  </si>
  <si>
    <t xml:space="preserve">1
6  </t>
  </si>
  <si>
    <t xml:space="preserve">км
компл.   
шт
   </t>
  </si>
  <si>
    <t xml:space="preserve">9,694
12   
   </t>
  </si>
  <si>
    <t xml:space="preserve">12,025
9   
   </t>
  </si>
  <si>
    <t xml:space="preserve">78,85
9   
36
   </t>
  </si>
  <si>
    <t>7.1</t>
  </si>
  <si>
    <t xml:space="preserve">22,269
1   
3
   </t>
  </si>
  <si>
    <t>8.1</t>
  </si>
  <si>
    <t>9.3</t>
  </si>
  <si>
    <t xml:space="preserve">
шт   
установка
   </t>
  </si>
  <si>
    <t xml:space="preserve">
123   
1
   </t>
  </si>
  <si>
    <t>шт
компл.   
ПСД
работа</t>
  </si>
  <si>
    <t xml:space="preserve">335
2   
3
3 </t>
  </si>
  <si>
    <t xml:space="preserve">335
2   
3   </t>
  </si>
  <si>
    <t>ПСД
шт</t>
  </si>
  <si>
    <t>1
10 582</t>
  </si>
  <si>
    <t>Работа</t>
  </si>
  <si>
    <t xml:space="preserve">38,09
85    
6 </t>
  </si>
  <si>
    <t>38,09
85    
6</t>
  </si>
  <si>
    <t xml:space="preserve">ПСД
компл.    
шт </t>
  </si>
  <si>
    <t xml:space="preserve">1
1    
17 </t>
  </si>
  <si>
    <t xml:space="preserve">1
 </t>
  </si>
  <si>
    <t xml:space="preserve">км
компл.    
шт </t>
  </si>
  <si>
    <t xml:space="preserve">14,346
96    
93 </t>
  </si>
  <si>
    <t xml:space="preserve">14,346
96    
439 </t>
  </si>
  <si>
    <t>21.11</t>
  </si>
  <si>
    <t>21.12</t>
  </si>
  <si>
    <t>21.13</t>
  </si>
  <si>
    <t>21.14</t>
  </si>
  <si>
    <t>21.15</t>
  </si>
  <si>
    <t xml:space="preserve">шт
компл.    
работа </t>
  </si>
  <si>
    <t xml:space="preserve">504
169    
15 </t>
  </si>
  <si>
    <t xml:space="preserve">524
159    
15 </t>
  </si>
  <si>
    <t>машины бурильно-крановая (Колесная установка для бурения скважин, Ямобур, ER-LSYKZJ )-2 штук</t>
  </si>
  <si>
    <t xml:space="preserve">компл.    </t>
  </si>
  <si>
    <t xml:space="preserve">км
шт    </t>
  </si>
  <si>
    <t xml:space="preserve">37,35
27    </t>
  </si>
  <si>
    <t xml:space="preserve">км
шт    
</t>
  </si>
  <si>
    <t xml:space="preserve">85,5
131    
</t>
  </si>
  <si>
    <t xml:space="preserve">компл.
шт    
</t>
  </si>
  <si>
    <t xml:space="preserve">10
3    
</t>
  </si>
  <si>
    <t xml:space="preserve">
шт    
</t>
  </si>
  <si>
    <t xml:space="preserve">
5    
</t>
  </si>
  <si>
    <t xml:space="preserve">компл.
шт    </t>
  </si>
  <si>
    <t xml:space="preserve">3
    </t>
  </si>
  <si>
    <t xml:space="preserve">шт   </t>
  </si>
  <si>
    <t xml:space="preserve">39,956
3    
</t>
  </si>
  <si>
    <t xml:space="preserve">61,276
3    
</t>
  </si>
  <si>
    <t>штука</t>
  </si>
  <si>
    <t>Трансформатор ТДН-63000/110/10-10-У1 2 штуки</t>
  </si>
  <si>
    <t>Обновление программно-аппаратных комплексов серверной инфраструктуры АО «АЖК»</t>
  </si>
  <si>
    <t xml:space="preserve">«Разработка автоматизированной системы коммерческого учета электроэнергии ПС областных РЭС и РП города, и расширению существующих систем диспетчеризации с установкой систем телемеханики и связи в ЖРЭС, ТРЭС АО «АЖК» (2 очередь) </t>
  </si>
  <si>
    <t>1
 6</t>
  </si>
  <si>
    <t xml:space="preserve">21,56
1   
3
   </t>
  </si>
  <si>
    <t xml:space="preserve">14,027
12   
   </t>
  </si>
  <si>
    <t xml:space="preserve">10,644
9   
   </t>
  </si>
  <si>
    <t>установка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</si>
</sst>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"/>
    <numFmt numFmtId="167" formatCode="0.000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>
      <alignment horizontal="left" vertical="top"/>
    </xf>
    <xf numFmtId="0" fontId="11" fillId="0" borderId="0"/>
    <xf numFmtId="0" fontId="8" fillId="0" borderId="0"/>
    <xf numFmtId="0" fontId="2" fillId="0" borderId="0"/>
    <xf numFmtId="0" fontId="12" fillId="0" borderId="0"/>
    <xf numFmtId="0" fontId="9" fillId="0" borderId="0"/>
    <xf numFmtId="0" fontId="9" fillId="0" borderId="0"/>
    <xf numFmtId="165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164" fontId="3" fillId="0" borderId="1" xfId="1" applyNumberFormat="1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1" fillId="4" borderId="0" xfId="0" applyFont="1" applyFill="1"/>
    <xf numFmtId="49" fontId="1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1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15" fillId="0" borderId="4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5" fillId="0" borderId="6" xfId="0" applyFont="1" applyFill="1" applyBorder="1"/>
    <xf numFmtId="49" fontId="1" fillId="0" borderId="18" xfId="0" applyNumberFormat="1" applyFont="1" applyFill="1" applyBorder="1" applyAlignment="1">
      <alignment horizontal="center" vertical="center"/>
    </xf>
    <xf numFmtId="164" fontId="1" fillId="0" borderId="11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9" fontId="1" fillId="0" borderId="2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164" fontId="3" fillId="0" borderId="25" xfId="1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wrapText="1"/>
    </xf>
    <xf numFmtId="0" fontId="16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/>
    </xf>
    <xf numFmtId="0" fontId="15" fillId="0" borderId="3" xfId="0" applyFont="1" applyFill="1" applyBorder="1"/>
    <xf numFmtId="0" fontId="17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/>
    </xf>
    <xf numFmtId="0" fontId="15" fillId="0" borderId="25" xfId="0" applyFont="1" applyFill="1" applyBorder="1"/>
    <xf numFmtId="3" fontId="1" fillId="0" borderId="3" xfId="2" applyNumberFormat="1" applyFont="1" applyFill="1" applyBorder="1" applyAlignment="1" applyProtection="1">
      <alignment horizontal="center" vertical="center" wrapText="1"/>
    </xf>
    <xf numFmtId="3" fontId="1" fillId="0" borderId="1" xfId="2" applyNumberFormat="1" applyFont="1" applyFill="1" applyBorder="1" applyAlignment="1" applyProtection="1">
      <alignment horizontal="center" vertical="center" wrapText="1"/>
    </xf>
    <xf numFmtId="3" fontId="1" fillId="0" borderId="14" xfId="2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6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 wrapText="1"/>
    </xf>
    <xf numFmtId="49" fontId="1" fillId="6" borderId="18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vertical="center" wrapText="1"/>
    </xf>
    <xf numFmtId="0" fontId="1" fillId="6" borderId="11" xfId="0" applyFont="1" applyFill="1" applyBorder="1" applyAlignment="1">
      <alignment horizontal="left" vertical="center" wrapText="1"/>
    </xf>
    <xf numFmtId="49" fontId="1" fillId="7" borderId="2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0" fontId="0" fillId="7" borderId="1" xfId="0" applyFill="1" applyBorder="1"/>
    <xf numFmtId="3" fontId="6" fillId="7" borderId="1" xfId="0" applyNumberFormat="1" applyFont="1" applyFill="1" applyBorder="1" applyAlignment="1">
      <alignment horizontal="center" wrapText="1"/>
    </xf>
    <xf numFmtId="3" fontId="6" fillId="7" borderId="1" xfId="0" applyNumberFormat="1" applyFont="1" applyFill="1" applyBorder="1" applyAlignment="1">
      <alignment wrapText="1"/>
    </xf>
    <xf numFmtId="49" fontId="1" fillId="8" borderId="23" xfId="0" applyNumberFormat="1" applyFont="1" applyFill="1" applyBorder="1" applyAlignment="1">
      <alignment vertical="center"/>
    </xf>
    <xf numFmtId="0" fontId="15" fillId="8" borderId="4" xfId="0" applyFont="1" applyFill="1" applyBorder="1"/>
    <xf numFmtId="49" fontId="1" fillId="7" borderId="19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vertical="center"/>
    </xf>
    <xf numFmtId="49" fontId="1" fillId="9" borderId="18" xfId="0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center" vertical="center"/>
    </xf>
    <xf numFmtId="3" fontId="1" fillId="9" borderId="11" xfId="0" applyNumberFormat="1" applyFont="1" applyFill="1" applyBorder="1" applyAlignment="1">
      <alignment horizontal="center" vertical="center"/>
    </xf>
    <xf numFmtId="3" fontId="1" fillId="9" borderId="11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/>
    </xf>
    <xf numFmtId="164" fontId="3" fillId="4" borderId="5" xfId="1" applyNumberFormat="1" applyFont="1" applyFill="1" applyBorder="1" applyAlignment="1">
      <alignment vertical="center" wrapText="1"/>
    </xf>
    <xf numFmtId="164" fontId="3" fillId="4" borderId="6" xfId="1" applyNumberFormat="1" applyFont="1" applyFill="1" applyBorder="1" applyAlignment="1">
      <alignment vertical="center" wrapText="1"/>
    </xf>
    <xf numFmtId="3" fontId="1" fillId="6" borderId="12" xfId="0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vertical="center" wrapText="1"/>
    </xf>
    <xf numFmtId="0" fontId="15" fillId="0" borderId="12" xfId="0" applyFont="1" applyFill="1" applyBorder="1"/>
    <xf numFmtId="0" fontId="15" fillId="0" borderId="9" xfId="0" applyFont="1" applyFill="1" applyBorder="1"/>
    <xf numFmtId="3" fontId="6" fillId="7" borderId="7" xfId="0" applyNumberFormat="1" applyFont="1" applyFill="1" applyBorder="1" applyAlignment="1">
      <alignment wrapText="1"/>
    </xf>
    <xf numFmtId="3" fontId="1" fillId="7" borderId="15" xfId="0" applyNumberFormat="1" applyFont="1" applyFill="1" applyBorder="1" applyAlignment="1">
      <alignment horizontal="center" vertical="center"/>
    </xf>
    <xf numFmtId="3" fontId="1" fillId="9" borderId="12" xfId="0" applyNumberFormat="1" applyFont="1" applyFill="1" applyBorder="1" applyAlignment="1">
      <alignment horizontal="right" vertical="center"/>
    </xf>
    <xf numFmtId="49" fontId="1" fillId="0" borderId="23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right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4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1" fillId="0" borderId="0" xfId="0" applyNumberFormat="1" applyFont="1" applyFill="1" applyAlignment="1">
      <alignment vertical="center"/>
    </xf>
    <xf numFmtId="49" fontId="1" fillId="5" borderId="20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43" fontId="15" fillId="0" borderId="1" xfId="0" applyNumberFormat="1" applyFont="1" applyFill="1" applyBorder="1" applyAlignment="1" applyProtection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5" fillId="0" borderId="8" xfId="0" applyFont="1" applyFill="1" applyBorder="1"/>
    <xf numFmtId="0" fontId="3" fillId="0" borderId="1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1" fillId="4" borderId="0" xfId="0" applyFont="1" applyFill="1" applyBorder="1"/>
    <xf numFmtId="0" fontId="31" fillId="4" borderId="0" xfId="0" applyFont="1" applyFill="1"/>
    <xf numFmtId="0" fontId="30" fillId="4" borderId="0" xfId="0" applyFont="1" applyFill="1" applyBorder="1"/>
    <xf numFmtId="0" fontId="30" fillId="4" borderId="0" xfId="0" applyFont="1" applyFill="1"/>
    <xf numFmtId="0" fontId="31" fillId="0" borderId="0" xfId="0" applyFont="1" applyAlignment="1">
      <alignment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/>
    <xf numFmtId="49" fontId="1" fillId="8" borderId="3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25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</cellXfs>
  <cellStyles count="19">
    <cellStyle name="S4" xfId="7" xr:uid="{00000000-0005-0000-0000-000000000000}"/>
    <cellStyle name="Обычный" xfId="0" builtinId="0"/>
    <cellStyle name="Обычный 2" xfId="4" xr:uid="{00000000-0005-0000-0000-000002000000}"/>
    <cellStyle name="Обычный 3" xfId="8" xr:uid="{00000000-0005-0000-0000-000003000000}"/>
    <cellStyle name="Обычный 3 2" xfId="1" xr:uid="{00000000-0005-0000-0000-000004000000}"/>
    <cellStyle name="Обычный 3 2 2 2 2" xfId="9" xr:uid="{00000000-0005-0000-0000-000005000000}"/>
    <cellStyle name="Обычный 3 2 2 5" xfId="10" xr:uid="{00000000-0005-0000-0000-000006000000}"/>
    <cellStyle name="Обычный 4" xfId="11" xr:uid="{00000000-0005-0000-0000-000007000000}"/>
    <cellStyle name="Обычный 58" xfId="12" xr:uid="{00000000-0005-0000-0000-000008000000}"/>
    <cellStyle name="Обычный 59" xfId="13" xr:uid="{00000000-0005-0000-0000-000009000000}"/>
    <cellStyle name="Процентный 2" xfId="16" xr:uid="{00000000-0005-0000-0000-00000A000000}"/>
    <cellStyle name="Финансовый 2" xfId="5" xr:uid="{00000000-0005-0000-0000-00000B000000}"/>
    <cellStyle name="Финансовый 2 10 4" xfId="3" xr:uid="{00000000-0005-0000-0000-00000C000000}"/>
    <cellStyle name="Финансовый 2 2" xfId="17" xr:uid="{00000000-0005-0000-0000-00000D000000}"/>
    <cellStyle name="Финансовый 2 3" xfId="6" xr:uid="{00000000-0005-0000-0000-00000E000000}"/>
    <cellStyle name="Финансовый 2 4" xfId="18" xr:uid="{00000000-0005-0000-0000-00000F000000}"/>
    <cellStyle name="Финансовый 3" xfId="2" xr:uid="{00000000-0005-0000-0000-000010000000}"/>
    <cellStyle name="Финансовый 4" xfId="14" xr:uid="{00000000-0005-0000-0000-000011000000}"/>
    <cellStyle name="Финансовый 5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mirzhanova\AppData\Local\Microsoft\Windows\INetCache\Content.Outlook\NBNC8TD5\&#1082;&#1072;&#1087;&#1080;&#1090;%20&#1088;&#1077;&#1084;%202024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пит рем 2024 год"/>
      <sheetName val="экономия"/>
    </sheetNames>
    <sheetDataSet>
      <sheetData sheetId="0">
        <row r="5">
          <cell r="G5">
            <v>12162.5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1"/>
  <sheetViews>
    <sheetView view="pageBreakPreview" topLeftCell="A310" zoomScale="60" zoomScaleNormal="100" workbookViewId="0">
      <selection activeCell="A310" sqref="A1:XFD1048576"/>
    </sheetView>
  </sheetViews>
  <sheetFormatPr defaultRowHeight="18.75" outlineLevelRow="1" x14ac:dyDescent="0.3"/>
  <cols>
    <col min="1" max="1" width="10.28515625" style="12" customWidth="1"/>
    <col min="2" max="2" width="74.140625" style="3" customWidth="1"/>
    <col min="3" max="4" width="17.28515625" style="2" customWidth="1"/>
    <col min="5" max="5" width="17.85546875" style="1" customWidth="1"/>
    <col min="6" max="9" width="20" style="1" customWidth="1"/>
    <col min="10" max="10" width="15.85546875" style="1" customWidth="1"/>
    <col min="11" max="11" width="15.28515625" style="1" customWidth="1"/>
    <col min="12" max="256" width="9.140625" style="1"/>
    <col min="257" max="257" width="8.42578125" style="1" customWidth="1"/>
    <col min="258" max="258" width="62.5703125" style="1" customWidth="1"/>
    <col min="259" max="259" width="21" style="1" customWidth="1"/>
    <col min="260" max="260" width="15.42578125" style="1" customWidth="1"/>
    <col min="261" max="261" width="18.28515625" style="1" customWidth="1"/>
    <col min="262" max="265" width="16.5703125" style="1" customWidth="1"/>
    <col min="266" max="266" width="15.85546875" style="1" customWidth="1"/>
    <col min="267" max="267" width="11.28515625" style="1" customWidth="1"/>
    <col min="268" max="512" width="9.140625" style="1"/>
    <col min="513" max="513" width="8.42578125" style="1" customWidth="1"/>
    <col min="514" max="514" width="62.5703125" style="1" customWidth="1"/>
    <col min="515" max="515" width="21" style="1" customWidth="1"/>
    <col min="516" max="516" width="15.42578125" style="1" customWidth="1"/>
    <col min="517" max="517" width="18.28515625" style="1" customWidth="1"/>
    <col min="518" max="521" width="16.5703125" style="1" customWidth="1"/>
    <col min="522" max="522" width="15.85546875" style="1" customWidth="1"/>
    <col min="523" max="523" width="11.28515625" style="1" customWidth="1"/>
    <col min="524" max="768" width="9.140625" style="1"/>
    <col min="769" max="769" width="8.42578125" style="1" customWidth="1"/>
    <col min="770" max="770" width="62.5703125" style="1" customWidth="1"/>
    <col min="771" max="771" width="21" style="1" customWidth="1"/>
    <col min="772" max="772" width="15.42578125" style="1" customWidth="1"/>
    <col min="773" max="773" width="18.28515625" style="1" customWidth="1"/>
    <col min="774" max="777" width="16.5703125" style="1" customWidth="1"/>
    <col min="778" max="778" width="15.85546875" style="1" customWidth="1"/>
    <col min="779" max="779" width="11.28515625" style="1" customWidth="1"/>
    <col min="780" max="1024" width="9.140625" style="1"/>
    <col min="1025" max="1025" width="8.42578125" style="1" customWidth="1"/>
    <col min="1026" max="1026" width="62.5703125" style="1" customWidth="1"/>
    <col min="1027" max="1027" width="21" style="1" customWidth="1"/>
    <col min="1028" max="1028" width="15.42578125" style="1" customWidth="1"/>
    <col min="1029" max="1029" width="18.28515625" style="1" customWidth="1"/>
    <col min="1030" max="1033" width="16.5703125" style="1" customWidth="1"/>
    <col min="1034" max="1034" width="15.85546875" style="1" customWidth="1"/>
    <col min="1035" max="1035" width="11.28515625" style="1" customWidth="1"/>
    <col min="1036" max="1280" width="9.140625" style="1"/>
    <col min="1281" max="1281" width="8.42578125" style="1" customWidth="1"/>
    <col min="1282" max="1282" width="62.5703125" style="1" customWidth="1"/>
    <col min="1283" max="1283" width="21" style="1" customWidth="1"/>
    <col min="1284" max="1284" width="15.42578125" style="1" customWidth="1"/>
    <col min="1285" max="1285" width="18.28515625" style="1" customWidth="1"/>
    <col min="1286" max="1289" width="16.5703125" style="1" customWidth="1"/>
    <col min="1290" max="1290" width="15.85546875" style="1" customWidth="1"/>
    <col min="1291" max="1291" width="11.28515625" style="1" customWidth="1"/>
    <col min="1292" max="1536" width="9.140625" style="1"/>
    <col min="1537" max="1537" width="8.42578125" style="1" customWidth="1"/>
    <col min="1538" max="1538" width="62.5703125" style="1" customWidth="1"/>
    <col min="1539" max="1539" width="21" style="1" customWidth="1"/>
    <col min="1540" max="1540" width="15.42578125" style="1" customWidth="1"/>
    <col min="1541" max="1541" width="18.28515625" style="1" customWidth="1"/>
    <col min="1542" max="1545" width="16.5703125" style="1" customWidth="1"/>
    <col min="1546" max="1546" width="15.85546875" style="1" customWidth="1"/>
    <col min="1547" max="1547" width="11.28515625" style="1" customWidth="1"/>
    <col min="1548" max="1792" width="9.140625" style="1"/>
    <col min="1793" max="1793" width="8.42578125" style="1" customWidth="1"/>
    <col min="1794" max="1794" width="62.5703125" style="1" customWidth="1"/>
    <col min="1795" max="1795" width="21" style="1" customWidth="1"/>
    <col min="1796" max="1796" width="15.42578125" style="1" customWidth="1"/>
    <col min="1797" max="1797" width="18.28515625" style="1" customWidth="1"/>
    <col min="1798" max="1801" width="16.5703125" style="1" customWidth="1"/>
    <col min="1802" max="1802" width="15.85546875" style="1" customWidth="1"/>
    <col min="1803" max="1803" width="11.28515625" style="1" customWidth="1"/>
    <col min="1804" max="2048" width="9.140625" style="1"/>
    <col min="2049" max="2049" width="8.42578125" style="1" customWidth="1"/>
    <col min="2050" max="2050" width="62.5703125" style="1" customWidth="1"/>
    <col min="2051" max="2051" width="21" style="1" customWidth="1"/>
    <col min="2052" max="2052" width="15.42578125" style="1" customWidth="1"/>
    <col min="2053" max="2053" width="18.28515625" style="1" customWidth="1"/>
    <col min="2054" max="2057" width="16.5703125" style="1" customWidth="1"/>
    <col min="2058" max="2058" width="15.85546875" style="1" customWidth="1"/>
    <col min="2059" max="2059" width="11.28515625" style="1" customWidth="1"/>
    <col min="2060" max="2304" width="9.140625" style="1"/>
    <col min="2305" max="2305" width="8.42578125" style="1" customWidth="1"/>
    <col min="2306" max="2306" width="62.5703125" style="1" customWidth="1"/>
    <col min="2307" max="2307" width="21" style="1" customWidth="1"/>
    <col min="2308" max="2308" width="15.42578125" style="1" customWidth="1"/>
    <col min="2309" max="2309" width="18.28515625" style="1" customWidth="1"/>
    <col min="2310" max="2313" width="16.5703125" style="1" customWidth="1"/>
    <col min="2314" max="2314" width="15.85546875" style="1" customWidth="1"/>
    <col min="2315" max="2315" width="11.28515625" style="1" customWidth="1"/>
    <col min="2316" max="2560" width="9.140625" style="1"/>
    <col min="2561" max="2561" width="8.42578125" style="1" customWidth="1"/>
    <col min="2562" max="2562" width="62.5703125" style="1" customWidth="1"/>
    <col min="2563" max="2563" width="21" style="1" customWidth="1"/>
    <col min="2564" max="2564" width="15.42578125" style="1" customWidth="1"/>
    <col min="2565" max="2565" width="18.28515625" style="1" customWidth="1"/>
    <col min="2566" max="2569" width="16.5703125" style="1" customWidth="1"/>
    <col min="2570" max="2570" width="15.85546875" style="1" customWidth="1"/>
    <col min="2571" max="2571" width="11.28515625" style="1" customWidth="1"/>
    <col min="2572" max="2816" width="9.140625" style="1"/>
    <col min="2817" max="2817" width="8.42578125" style="1" customWidth="1"/>
    <col min="2818" max="2818" width="62.5703125" style="1" customWidth="1"/>
    <col min="2819" max="2819" width="21" style="1" customWidth="1"/>
    <col min="2820" max="2820" width="15.42578125" style="1" customWidth="1"/>
    <col min="2821" max="2821" width="18.28515625" style="1" customWidth="1"/>
    <col min="2822" max="2825" width="16.5703125" style="1" customWidth="1"/>
    <col min="2826" max="2826" width="15.85546875" style="1" customWidth="1"/>
    <col min="2827" max="2827" width="11.28515625" style="1" customWidth="1"/>
    <col min="2828" max="3072" width="9.140625" style="1"/>
    <col min="3073" max="3073" width="8.42578125" style="1" customWidth="1"/>
    <col min="3074" max="3074" width="62.5703125" style="1" customWidth="1"/>
    <col min="3075" max="3075" width="21" style="1" customWidth="1"/>
    <col min="3076" max="3076" width="15.42578125" style="1" customWidth="1"/>
    <col min="3077" max="3077" width="18.28515625" style="1" customWidth="1"/>
    <col min="3078" max="3081" width="16.5703125" style="1" customWidth="1"/>
    <col min="3082" max="3082" width="15.85546875" style="1" customWidth="1"/>
    <col min="3083" max="3083" width="11.28515625" style="1" customWidth="1"/>
    <col min="3084" max="3328" width="9.140625" style="1"/>
    <col min="3329" max="3329" width="8.42578125" style="1" customWidth="1"/>
    <col min="3330" max="3330" width="62.5703125" style="1" customWidth="1"/>
    <col min="3331" max="3331" width="21" style="1" customWidth="1"/>
    <col min="3332" max="3332" width="15.42578125" style="1" customWidth="1"/>
    <col min="3333" max="3333" width="18.28515625" style="1" customWidth="1"/>
    <col min="3334" max="3337" width="16.5703125" style="1" customWidth="1"/>
    <col min="3338" max="3338" width="15.85546875" style="1" customWidth="1"/>
    <col min="3339" max="3339" width="11.28515625" style="1" customWidth="1"/>
    <col min="3340" max="3584" width="9.140625" style="1"/>
    <col min="3585" max="3585" width="8.42578125" style="1" customWidth="1"/>
    <col min="3586" max="3586" width="62.5703125" style="1" customWidth="1"/>
    <col min="3587" max="3587" width="21" style="1" customWidth="1"/>
    <col min="3588" max="3588" width="15.42578125" style="1" customWidth="1"/>
    <col min="3589" max="3589" width="18.28515625" style="1" customWidth="1"/>
    <col min="3590" max="3593" width="16.5703125" style="1" customWidth="1"/>
    <col min="3594" max="3594" width="15.85546875" style="1" customWidth="1"/>
    <col min="3595" max="3595" width="11.28515625" style="1" customWidth="1"/>
    <col min="3596" max="3840" width="9.140625" style="1"/>
    <col min="3841" max="3841" width="8.42578125" style="1" customWidth="1"/>
    <col min="3842" max="3842" width="62.5703125" style="1" customWidth="1"/>
    <col min="3843" max="3843" width="21" style="1" customWidth="1"/>
    <col min="3844" max="3844" width="15.42578125" style="1" customWidth="1"/>
    <col min="3845" max="3845" width="18.28515625" style="1" customWidth="1"/>
    <col min="3846" max="3849" width="16.5703125" style="1" customWidth="1"/>
    <col min="3850" max="3850" width="15.85546875" style="1" customWidth="1"/>
    <col min="3851" max="3851" width="11.28515625" style="1" customWidth="1"/>
    <col min="3852" max="4096" width="9.140625" style="1"/>
    <col min="4097" max="4097" width="8.42578125" style="1" customWidth="1"/>
    <col min="4098" max="4098" width="62.5703125" style="1" customWidth="1"/>
    <col min="4099" max="4099" width="21" style="1" customWidth="1"/>
    <col min="4100" max="4100" width="15.42578125" style="1" customWidth="1"/>
    <col min="4101" max="4101" width="18.28515625" style="1" customWidth="1"/>
    <col min="4102" max="4105" width="16.5703125" style="1" customWidth="1"/>
    <col min="4106" max="4106" width="15.85546875" style="1" customWidth="1"/>
    <col min="4107" max="4107" width="11.28515625" style="1" customWidth="1"/>
    <col min="4108" max="4352" width="9.140625" style="1"/>
    <col min="4353" max="4353" width="8.42578125" style="1" customWidth="1"/>
    <col min="4354" max="4354" width="62.5703125" style="1" customWidth="1"/>
    <col min="4355" max="4355" width="21" style="1" customWidth="1"/>
    <col min="4356" max="4356" width="15.42578125" style="1" customWidth="1"/>
    <col min="4357" max="4357" width="18.28515625" style="1" customWidth="1"/>
    <col min="4358" max="4361" width="16.5703125" style="1" customWidth="1"/>
    <col min="4362" max="4362" width="15.85546875" style="1" customWidth="1"/>
    <col min="4363" max="4363" width="11.28515625" style="1" customWidth="1"/>
    <col min="4364" max="4608" width="9.140625" style="1"/>
    <col min="4609" max="4609" width="8.42578125" style="1" customWidth="1"/>
    <col min="4610" max="4610" width="62.5703125" style="1" customWidth="1"/>
    <col min="4611" max="4611" width="21" style="1" customWidth="1"/>
    <col min="4612" max="4612" width="15.42578125" style="1" customWidth="1"/>
    <col min="4613" max="4613" width="18.28515625" style="1" customWidth="1"/>
    <col min="4614" max="4617" width="16.5703125" style="1" customWidth="1"/>
    <col min="4618" max="4618" width="15.85546875" style="1" customWidth="1"/>
    <col min="4619" max="4619" width="11.28515625" style="1" customWidth="1"/>
    <col min="4620" max="4864" width="9.140625" style="1"/>
    <col min="4865" max="4865" width="8.42578125" style="1" customWidth="1"/>
    <col min="4866" max="4866" width="62.5703125" style="1" customWidth="1"/>
    <col min="4867" max="4867" width="21" style="1" customWidth="1"/>
    <col min="4868" max="4868" width="15.42578125" style="1" customWidth="1"/>
    <col min="4869" max="4869" width="18.28515625" style="1" customWidth="1"/>
    <col min="4870" max="4873" width="16.5703125" style="1" customWidth="1"/>
    <col min="4874" max="4874" width="15.85546875" style="1" customWidth="1"/>
    <col min="4875" max="4875" width="11.28515625" style="1" customWidth="1"/>
    <col min="4876" max="5120" width="9.140625" style="1"/>
    <col min="5121" max="5121" width="8.42578125" style="1" customWidth="1"/>
    <col min="5122" max="5122" width="62.5703125" style="1" customWidth="1"/>
    <col min="5123" max="5123" width="21" style="1" customWidth="1"/>
    <col min="5124" max="5124" width="15.42578125" style="1" customWidth="1"/>
    <col min="5125" max="5125" width="18.28515625" style="1" customWidth="1"/>
    <col min="5126" max="5129" width="16.5703125" style="1" customWidth="1"/>
    <col min="5130" max="5130" width="15.85546875" style="1" customWidth="1"/>
    <col min="5131" max="5131" width="11.28515625" style="1" customWidth="1"/>
    <col min="5132" max="5376" width="9.140625" style="1"/>
    <col min="5377" max="5377" width="8.42578125" style="1" customWidth="1"/>
    <col min="5378" max="5378" width="62.5703125" style="1" customWidth="1"/>
    <col min="5379" max="5379" width="21" style="1" customWidth="1"/>
    <col min="5380" max="5380" width="15.42578125" style="1" customWidth="1"/>
    <col min="5381" max="5381" width="18.28515625" style="1" customWidth="1"/>
    <col min="5382" max="5385" width="16.5703125" style="1" customWidth="1"/>
    <col min="5386" max="5386" width="15.85546875" style="1" customWidth="1"/>
    <col min="5387" max="5387" width="11.28515625" style="1" customWidth="1"/>
    <col min="5388" max="5632" width="9.140625" style="1"/>
    <col min="5633" max="5633" width="8.42578125" style="1" customWidth="1"/>
    <col min="5634" max="5634" width="62.5703125" style="1" customWidth="1"/>
    <col min="5635" max="5635" width="21" style="1" customWidth="1"/>
    <col min="5636" max="5636" width="15.42578125" style="1" customWidth="1"/>
    <col min="5637" max="5637" width="18.28515625" style="1" customWidth="1"/>
    <col min="5638" max="5641" width="16.5703125" style="1" customWidth="1"/>
    <col min="5642" max="5642" width="15.85546875" style="1" customWidth="1"/>
    <col min="5643" max="5643" width="11.28515625" style="1" customWidth="1"/>
    <col min="5644" max="5888" width="9.140625" style="1"/>
    <col min="5889" max="5889" width="8.42578125" style="1" customWidth="1"/>
    <col min="5890" max="5890" width="62.5703125" style="1" customWidth="1"/>
    <col min="5891" max="5891" width="21" style="1" customWidth="1"/>
    <col min="5892" max="5892" width="15.42578125" style="1" customWidth="1"/>
    <col min="5893" max="5893" width="18.28515625" style="1" customWidth="1"/>
    <col min="5894" max="5897" width="16.5703125" style="1" customWidth="1"/>
    <col min="5898" max="5898" width="15.85546875" style="1" customWidth="1"/>
    <col min="5899" max="5899" width="11.28515625" style="1" customWidth="1"/>
    <col min="5900" max="6144" width="9.140625" style="1"/>
    <col min="6145" max="6145" width="8.42578125" style="1" customWidth="1"/>
    <col min="6146" max="6146" width="62.5703125" style="1" customWidth="1"/>
    <col min="6147" max="6147" width="21" style="1" customWidth="1"/>
    <col min="6148" max="6148" width="15.42578125" style="1" customWidth="1"/>
    <col min="6149" max="6149" width="18.28515625" style="1" customWidth="1"/>
    <col min="6150" max="6153" width="16.5703125" style="1" customWidth="1"/>
    <col min="6154" max="6154" width="15.85546875" style="1" customWidth="1"/>
    <col min="6155" max="6155" width="11.28515625" style="1" customWidth="1"/>
    <col min="6156" max="6400" width="9.140625" style="1"/>
    <col min="6401" max="6401" width="8.42578125" style="1" customWidth="1"/>
    <col min="6402" max="6402" width="62.5703125" style="1" customWidth="1"/>
    <col min="6403" max="6403" width="21" style="1" customWidth="1"/>
    <col min="6404" max="6404" width="15.42578125" style="1" customWidth="1"/>
    <col min="6405" max="6405" width="18.28515625" style="1" customWidth="1"/>
    <col min="6406" max="6409" width="16.5703125" style="1" customWidth="1"/>
    <col min="6410" max="6410" width="15.85546875" style="1" customWidth="1"/>
    <col min="6411" max="6411" width="11.28515625" style="1" customWidth="1"/>
    <col min="6412" max="6656" width="9.140625" style="1"/>
    <col min="6657" max="6657" width="8.42578125" style="1" customWidth="1"/>
    <col min="6658" max="6658" width="62.5703125" style="1" customWidth="1"/>
    <col min="6659" max="6659" width="21" style="1" customWidth="1"/>
    <col min="6660" max="6660" width="15.42578125" style="1" customWidth="1"/>
    <col min="6661" max="6661" width="18.28515625" style="1" customWidth="1"/>
    <col min="6662" max="6665" width="16.5703125" style="1" customWidth="1"/>
    <col min="6666" max="6666" width="15.85546875" style="1" customWidth="1"/>
    <col min="6667" max="6667" width="11.28515625" style="1" customWidth="1"/>
    <col min="6668" max="6912" width="9.140625" style="1"/>
    <col min="6913" max="6913" width="8.42578125" style="1" customWidth="1"/>
    <col min="6914" max="6914" width="62.5703125" style="1" customWidth="1"/>
    <col min="6915" max="6915" width="21" style="1" customWidth="1"/>
    <col min="6916" max="6916" width="15.42578125" style="1" customWidth="1"/>
    <col min="6917" max="6917" width="18.28515625" style="1" customWidth="1"/>
    <col min="6918" max="6921" width="16.5703125" style="1" customWidth="1"/>
    <col min="6922" max="6922" width="15.85546875" style="1" customWidth="1"/>
    <col min="6923" max="6923" width="11.28515625" style="1" customWidth="1"/>
    <col min="6924" max="7168" width="9.140625" style="1"/>
    <col min="7169" max="7169" width="8.42578125" style="1" customWidth="1"/>
    <col min="7170" max="7170" width="62.5703125" style="1" customWidth="1"/>
    <col min="7171" max="7171" width="21" style="1" customWidth="1"/>
    <col min="7172" max="7172" width="15.42578125" style="1" customWidth="1"/>
    <col min="7173" max="7173" width="18.28515625" style="1" customWidth="1"/>
    <col min="7174" max="7177" width="16.5703125" style="1" customWidth="1"/>
    <col min="7178" max="7178" width="15.85546875" style="1" customWidth="1"/>
    <col min="7179" max="7179" width="11.28515625" style="1" customWidth="1"/>
    <col min="7180" max="7424" width="9.140625" style="1"/>
    <col min="7425" max="7425" width="8.42578125" style="1" customWidth="1"/>
    <col min="7426" max="7426" width="62.5703125" style="1" customWidth="1"/>
    <col min="7427" max="7427" width="21" style="1" customWidth="1"/>
    <col min="7428" max="7428" width="15.42578125" style="1" customWidth="1"/>
    <col min="7429" max="7429" width="18.28515625" style="1" customWidth="1"/>
    <col min="7430" max="7433" width="16.5703125" style="1" customWidth="1"/>
    <col min="7434" max="7434" width="15.85546875" style="1" customWidth="1"/>
    <col min="7435" max="7435" width="11.28515625" style="1" customWidth="1"/>
    <col min="7436" max="7680" width="9.140625" style="1"/>
    <col min="7681" max="7681" width="8.42578125" style="1" customWidth="1"/>
    <col min="7682" max="7682" width="62.5703125" style="1" customWidth="1"/>
    <col min="7683" max="7683" width="21" style="1" customWidth="1"/>
    <col min="7684" max="7684" width="15.42578125" style="1" customWidth="1"/>
    <col min="7685" max="7685" width="18.28515625" style="1" customWidth="1"/>
    <col min="7686" max="7689" width="16.5703125" style="1" customWidth="1"/>
    <col min="7690" max="7690" width="15.85546875" style="1" customWidth="1"/>
    <col min="7691" max="7691" width="11.28515625" style="1" customWidth="1"/>
    <col min="7692" max="7936" width="9.140625" style="1"/>
    <col min="7937" max="7937" width="8.42578125" style="1" customWidth="1"/>
    <col min="7938" max="7938" width="62.5703125" style="1" customWidth="1"/>
    <col min="7939" max="7939" width="21" style="1" customWidth="1"/>
    <col min="7940" max="7940" width="15.42578125" style="1" customWidth="1"/>
    <col min="7941" max="7941" width="18.28515625" style="1" customWidth="1"/>
    <col min="7942" max="7945" width="16.5703125" style="1" customWidth="1"/>
    <col min="7946" max="7946" width="15.85546875" style="1" customWidth="1"/>
    <col min="7947" max="7947" width="11.28515625" style="1" customWidth="1"/>
    <col min="7948" max="8192" width="9.140625" style="1"/>
    <col min="8193" max="8193" width="8.42578125" style="1" customWidth="1"/>
    <col min="8194" max="8194" width="62.5703125" style="1" customWidth="1"/>
    <col min="8195" max="8195" width="21" style="1" customWidth="1"/>
    <col min="8196" max="8196" width="15.42578125" style="1" customWidth="1"/>
    <col min="8197" max="8197" width="18.28515625" style="1" customWidth="1"/>
    <col min="8198" max="8201" width="16.5703125" style="1" customWidth="1"/>
    <col min="8202" max="8202" width="15.85546875" style="1" customWidth="1"/>
    <col min="8203" max="8203" width="11.28515625" style="1" customWidth="1"/>
    <col min="8204" max="8448" width="9.140625" style="1"/>
    <col min="8449" max="8449" width="8.42578125" style="1" customWidth="1"/>
    <col min="8450" max="8450" width="62.5703125" style="1" customWidth="1"/>
    <col min="8451" max="8451" width="21" style="1" customWidth="1"/>
    <col min="8452" max="8452" width="15.42578125" style="1" customWidth="1"/>
    <col min="8453" max="8453" width="18.28515625" style="1" customWidth="1"/>
    <col min="8454" max="8457" width="16.5703125" style="1" customWidth="1"/>
    <col min="8458" max="8458" width="15.85546875" style="1" customWidth="1"/>
    <col min="8459" max="8459" width="11.28515625" style="1" customWidth="1"/>
    <col min="8460" max="8704" width="9.140625" style="1"/>
    <col min="8705" max="8705" width="8.42578125" style="1" customWidth="1"/>
    <col min="8706" max="8706" width="62.5703125" style="1" customWidth="1"/>
    <col min="8707" max="8707" width="21" style="1" customWidth="1"/>
    <col min="8708" max="8708" width="15.42578125" style="1" customWidth="1"/>
    <col min="8709" max="8709" width="18.28515625" style="1" customWidth="1"/>
    <col min="8710" max="8713" width="16.5703125" style="1" customWidth="1"/>
    <col min="8714" max="8714" width="15.85546875" style="1" customWidth="1"/>
    <col min="8715" max="8715" width="11.28515625" style="1" customWidth="1"/>
    <col min="8716" max="8960" width="9.140625" style="1"/>
    <col min="8961" max="8961" width="8.42578125" style="1" customWidth="1"/>
    <col min="8962" max="8962" width="62.5703125" style="1" customWidth="1"/>
    <col min="8963" max="8963" width="21" style="1" customWidth="1"/>
    <col min="8964" max="8964" width="15.42578125" style="1" customWidth="1"/>
    <col min="8965" max="8965" width="18.28515625" style="1" customWidth="1"/>
    <col min="8966" max="8969" width="16.5703125" style="1" customWidth="1"/>
    <col min="8970" max="8970" width="15.85546875" style="1" customWidth="1"/>
    <col min="8971" max="8971" width="11.28515625" style="1" customWidth="1"/>
    <col min="8972" max="9216" width="9.140625" style="1"/>
    <col min="9217" max="9217" width="8.42578125" style="1" customWidth="1"/>
    <col min="9218" max="9218" width="62.5703125" style="1" customWidth="1"/>
    <col min="9219" max="9219" width="21" style="1" customWidth="1"/>
    <col min="9220" max="9220" width="15.42578125" style="1" customWidth="1"/>
    <col min="9221" max="9221" width="18.28515625" style="1" customWidth="1"/>
    <col min="9222" max="9225" width="16.5703125" style="1" customWidth="1"/>
    <col min="9226" max="9226" width="15.85546875" style="1" customWidth="1"/>
    <col min="9227" max="9227" width="11.28515625" style="1" customWidth="1"/>
    <col min="9228" max="9472" width="9.140625" style="1"/>
    <col min="9473" max="9473" width="8.42578125" style="1" customWidth="1"/>
    <col min="9474" max="9474" width="62.5703125" style="1" customWidth="1"/>
    <col min="9475" max="9475" width="21" style="1" customWidth="1"/>
    <col min="9476" max="9476" width="15.42578125" style="1" customWidth="1"/>
    <col min="9477" max="9477" width="18.28515625" style="1" customWidth="1"/>
    <col min="9478" max="9481" width="16.5703125" style="1" customWidth="1"/>
    <col min="9482" max="9482" width="15.85546875" style="1" customWidth="1"/>
    <col min="9483" max="9483" width="11.28515625" style="1" customWidth="1"/>
    <col min="9484" max="9728" width="9.140625" style="1"/>
    <col min="9729" max="9729" width="8.42578125" style="1" customWidth="1"/>
    <col min="9730" max="9730" width="62.5703125" style="1" customWidth="1"/>
    <col min="9731" max="9731" width="21" style="1" customWidth="1"/>
    <col min="9732" max="9732" width="15.42578125" style="1" customWidth="1"/>
    <col min="9733" max="9733" width="18.28515625" style="1" customWidth="1"/>
    <col min="9734" max="9737" width="16.5703125" style="1" customWidth="1"/>
    <col min="9738" max="9738" width="15.85546875" style="1" customWidth="1"/>
    <col min="9739" max="9739" width="11.28515625" style="1" customWidth="1"/>
    <col min="9740" max="9984" width="9.140625" style="1"/>
    <col min="9985" max="9985" width="8.42578125" style="1" customWidth="1"/>
    <col min="9986" max="9986" width="62.5703125" style="1" customWidth="1"/>
    <col min="9987" max="9987" width="21" style="1" customWidth="1"/>
    <col min="9988" max="9988" width="15.42578125" style="1" customWidth="1"/>
    <col min="9989" max="9989" width="18.28515625" style="1" customWidth="1"/>
    <col min="9990" max="9993" width="16.5703125" style="1" customWidth="1"/>
    <col min="9994" max="9994" width="15.85546875" style="1" customWidth="1"/>
    <col min="9995" max="9995" width="11.28515625" style="1" customWidth="1"/>
    <col min="9996" max="10240" width="9.140625" style="1"/>
    <col min="10241" max="10241" width="8.42578125" style="1" customWidth="1"/>
    <col min="10242" max="10242" width="62.5703125" style="1" customWidth="1"/>
    <col min="10243" max="10243" width="21" style="1" customWidth="1"/>
    <col min="10244" max="10244" width="15.42578125" style="1" customWidth="1"/>
    <col min="10245" max="10245" width="18.28515625" style="1" customWidth="1"/>
    <col min="10246" max="10249" width="16.5703125" style="1" customWidth="1"/>
    <col min="10250" max="10250" width="15.85546875" style="1" customWidth="1"/>
    <col min="10251" max="10251" width="11.28515625" style="1" customWidth="1"/>
    <col min="10252" max="10496" width="9.140625" style="1"/>
    <col min="10497" max="10497" width="8.42578125" style="1" customWidth="1"/>
    <col min="10498" max="10498" width="62.5703125" style="1" customWidth="1"/>
    <col min="10499" max="10499" width="21" style="1" customWidth="1"/>
    <col min="10500" max="10500" width="15.42578125" style="1" customWidth="1"/>
    <col min="10501" max="10501" width="18.28515625" style="1" customWidth="1"/>
    <col min="10502" max="10505" width="16.5703125" style="1" customWidth="1"/>
    <col min="10506" max="10506" width="15.85546875" style="1" customWidth="1"/>
    <col min="10507" max="10507" width="11.28515625" style="1" customWidth="1"/>
    <col min="10508" max="10752" width="9.140625" style="1"/>
    <col min="10753" max="10753" width="8.42578125" style="1" customWidth="1"/>
    <col min="10754" max="10754" width="62.5703125" style="1" customWidth="1"/>
    <col min="10755" max="10755" width="21" style="1" customWidth="1"/>
    <col min="10756" max="10756" width="15.42578125" style="1" customWidth="1"/>
    <col min="10757" max="10757" width="18.28515625" style="1" customWidth="1"/>
    <col min="10758" max="10761" width="16.5703125" style="1" customWidth="1"/>
    <col min="10762" max="10762" width="15.85546875" style="1" customWidth="1"/>
    <col min="10763" max="10763" width="11.28515625" style="1" customWidth="1"/>
    <col min="10764" max="11008" width="9.140625" style="1"/>
    <col min="11009" max="11009" width="8.42578125" style="1" customWidth="1"/>
    <col min="11010" max="11010" width="62.5703125" style="1" customWidth="1"/>
    <col min="11011" max="11011" width="21" style="1" customWidth="1"/>
    <col min="11012" max="11012" width="15.42578125" style="1" customWidth="1"/>
    <col min="11013" max="11013" width="18.28515625" style="1" customWidth="1"/>
    <col min="11014" max="11017" width="16.5703125" style="1" customWidth="1"/>
    <col min="11018" max="11018" width="15.85546875" style="1" customWidth="1"/>
    <col min="11019" max="11019" width="11.28515625" style="1" customWidth="1"/>
    <col min="11020" max="11264" width="9.140625" style="1"/>
    <col min="11265" max="11265" width="8.42578125" style="1" customWidth="1"/>
    <col min="11266" max="11266" width="62.5703125" style="1" customWidth="1"/>
    <col min="11267" max="11267" width="21" style="1" customWidth="1"/>
    <col min="11268" max="11268" width="15.42578125" style="1" customWidth="1"/>
    <col min="11269" max="11269" width="18.28515625" style="1" customWidth="1"/>
    <col min="11270" max="11273" width="16.5703125" style="1" customWidth="1"/>
    <col min="11274" max="11274" width="15.85546875" style="1" customWidth="1"/>
    <col min="11275" max="11275" width="11.28515625" style="1" customWidth="1"/>
    <col min="11276" max="11520" width="9.140625" style="1"/>
    <col min="11521" max="11521" width="8.42578125" style="1" customWidth="1"/>
    <col min="11522" max="11522" width="62.5703125" style="1" customWidth="1"/>
    <col min="11523" max="11523" width="21" style="1" customWidth="1"/>
    <col min="11524" max="11524" width="15.42578125" style="1" customWidth="1"/>
    <col min="11525" max="11525" width="18.28515625" style="1" customWidth="1"/>
    <col min="11526" max="11529" width="16.5703125" style="1" customWidth="1"/>
    <col min="11530" max="11530" width="15.85546875" style="1" customWidth="1"/>
    <col min="11531" max="11531" width="11.28515625" style="1" customWidth="1"/>
    <col min="11532" max="11776" width="9.140625" style="1"/>
    <col min="11777" max="11777" width="8.42578125" style="1" customWidth="1"/>
    <col min="11778" max="11778" width="62.5703125" style="1" customWidth="1"/>
    <col min="11779" max="11779" width="21" style="1" customWidth="1"/>
    <col min="11780" max="11780" width="15.42578125" style="1" customWidth="1"/>
    <col min="11781" max="11781" width="18.28515625" style="1" customWidth="1"/>
    <col min="11782" max="11785" width="16.5703125" style="1" customWidth="1"/>
    <col min="11786" max="11786" width="15.85546875" style="1" customWidth="1"/>
    <col min="11787" max="11787" width="11.28515625" style="1" customWidth="1"/>
    <col min="11788" max="12032" width="9.140625" style="1"/>
    <col min="12033" max="12033" width="8.42578125" style="1" customWidth="1"/>
    <col min="12034" max="12034" width="62.5703125" style="1" customWidth="1"/>
    <col min="12035" max="12035" width="21" style="1" customWidth="1"/>
    <col min="12036" max="12036" width="15.42578125" style="1" customWidth="1"/>
    <col min="12037" max="12037" width="18.28515625" style="1" customWidth="1"/>
    <col min="12038" max="12041" width="16.5703125" style="1" customWidth="1"/>
    <col min="12042" max="12042" width="15.85546875" style="1" customWidth="1"/>
    <col min="12043" max="12043" width="11.28515625" style="1" customWidth="1"/>
    <col min="12044" max="12288" width="9.140625" style="1"/>
    <col min="12289" max="12289" width="8.42578125" style="1" customWidth="1"/>
    <col min="12290" max="12290" width="62.5703125" style="1" customWidth="1"/>
    <col min="12291" max="12291" width="21" style="1" customWidth="1"/>
    <col min="12292" max="12292" width="15.42578125" style="1" customWidth="1"/>
    <col min="12293" max="12293" width="18.28515625" style="1" customWidth="1"/>
    <col min="12294" max="12297" width="16.5703125" style="1" customWidth="1"/>
    <col min="12298" max="12298" width="15.85546875" style="1" customWidth="1"/>
    <col min="12299" max="12299" width="11.28515625" style="1" customWidth="1"/>
    <col min="12300" max="12544" width="9.140625" style="1"/>
    <col min="12545" max="12545" width="8.42578125" style="1" customWidth="1"/>
    <col min="12546" max="12546" width="62.5703125" style="1" customWidth="1"/>
    <col min="12547" max="12547" width="21" style="1" customWidth="1"/>
    <col min="12548" max="12548" width="15.42578125" style="1" customWidth="1"/>
    <col min="12549" max="12549" width="18.28515625" style="1" customWidth="1"/>
    <col min="12550" max="12553" width="16.5703125" style="1" customWidth="1"/>
    <col min="12554" max="12554" width="15.85546875" style="1" customWidth="1"/>
    <col min="12555" max="12555" width="11.28515625" style="1" customWidth="1"/>
    <col min="12556" max="12800" width="9.140625" style="1"/>
    <col min="12801" max="12801" width="8.42578125" style="1" customWidth="1"/>
    <col min="12802" max="12802" width="62.5703125" style="1" customWidth="1"/>
    <col min="12803" max="12803" width="21" style="1" customWidth="1"/>
    <col min="12804" max="12804" width="15.42578125" style="1" customWidth="1"/>
    <col min="12805" max="12805" width="18.28515625" style="1" customWidth="1"/>
    <col min="12806" max="12809" width="16.5703125" style="1" customWidth="1"/>
    <col min="12810" max="12810" width="15.85546875" style="1" customWidth="1"/>
    <col min="12811" max="12811" width="11.28515625" style="1" customWidth="1"/>
    <col min="12812" max="13056" width="9.140625" style="1"/>
    <col min="13057" max="13057" width="8.42578125" style="1" customWidth="1"/>
    <col min="13058" max="13058" width="62.5703125" style="1" customWidth="1"/>
    <col min="13059" max="13059" width="21" style="1" customWidth="1"/>
    <col min="13060" max="13060" width="15.42578125" style="1" customWidth="1"/>
    <col min="13061" max="13061" width="18.28515625" style="1" customWidth="1"/>
    <col min="13062" max="13065" width="16.5703125" style="1" customWidth="1"/>
    <col min="13066" max="13066" width="15.85546875" style="1" customWidth="1"/>
    <col min="13067" max="13067" width="11.28515625" style="1" customWidth="1"/>
    <col min="13068" max="13312" width="9.140625" style="1"/>
    <col min="13313" max="13313" width="8.42578125" style="1" customWidth="1"/>
    <col min="13314" max="13314" width="62.5703125" style="1" customWidth="1"/>
    <col min="13315" max="13315" width="21" style="1" customWidth="1"/>
    <col min="13316" max="13316" width="15.42578125" style="1" customWidth="1"/>
    <col min="13317" max="13317" width="18.28515625" style="1" customWidth="1"/>
    <col min="13318" max="13321" width="16.5703125" style="1" customWidth="1"/>
    <col min="13322" max="13322" width="15.85546875" style="1" customWidth="1"/>
    <col min="13323" max="13323" width="11.28515625" style="1" customWidth="1"/>
    <col min="13324" max="13568" width="9.140625" style="1"/>
    <col min="13569" max="13569" width="8.42578125" style="1" customWidth="1"/>
    <col min="13570" max="13570" width="62.5703125" style="1" customWidth="1"/>
    <col min="13571" max="13571" width="21" style="1" customWidth="1"/>
    <col min="13572" max="13572" width="15.42578125" style="1" customWidth="1"/>
    <col min="13573" max="13573" width="18.28515625" style="1" customWidth="1"/>
    <col min="13574" max="13577" width="16.5703125" style="1" customWidth="1"/>
    <col min="13578" max="13578" width="15.85546875" style="1" customWidth="1"/>
    <col min="13579" max="13579" width="11.28515625" style="1" customWidth="1"/>
    <col min="13580" max="13824" width="9.140625" style="1"/>
    <col min="13825" max="13825" width="8.42578125" style="1" customWidth="1"/>
    <col min="13826" max="13826" width="62.5703125" style="1" customWidth="1"/>
    <col min="13827" max="13827" width="21" style="1" customWidth="1"/>
    <col min="13828" max="13828" width="15.42578125" style="1" customWidth="1"/>
    <col min="13829" max="13829" width="18.28515625" style="1" customWidth="1"/>
    <col min="13830" max="13833" width="16.5703125" style="1" customWidth="1"/>
    <col min="13834" max="13834" width="15.85546875" style="1" customWidth="1"/>
    <col min="13835" max="13835" width="11.28515625" style="1" customWidth="1"/>
    <col min="13836" max="14080" width="9.140625" style="1"/>
    <col min="14081" max="14081" width="8.42578125" style="1" customWidth="1"/>
    <col min="14082" max="14082" width="62.5703125" style="1" customWidth="1"/>
    <col min="14083" max="14083" width="21" style="1" customWidth="1"/>
    <col min="14084" max="14084" width="15.42578125" style="1" customWidth="1"/>
    <col min="14085" max="14085" width="18.28515625" style="1" customWidth="1"/>
    <col min="14086" max="14089" width="16.5703125" style="1" customWidth="1"/>
    <col min="14090" max="14090" width="15.85546875" style="1" customWidth="1"/>
    <col min="14091" max="14091" width="11.28515625" style="1" customWidth="1"/>
    <col min="14092" max="14336" width="9.140625" style="1"/>
    <col min="14337" max="14337" width="8.42578125" style="1" customWidth="1"/>
    <col min="14338" max="14338" width="62.5703125" style="1" customWidth="1"/>
    <col min="14339" max="14339" width="21" style="1" customWidth="1"/>
    <col min="14340" max="14340" width="15.42578125" style="1" customWidth="1"/>
    <col min="14341" max="14341" width="18.28515625" style="1" customWidth="1"/>
    <col min="14342" max="14345" width="16.5703125" style="1" customWidth="1"/>
    <col min="14346" max="14346" width="15.85546875" style="1" customWidth="1"/>
    <col min="14347" max="14347" width="11.28515625" style="1" customWidth="1"/>
    <col min="14348" max="14592" width="9.140625" style="1"/>
    <col min="14593" max="14593" width="8.42578125" style="1" customWidth="1"/>
    <col min="14594" max="14594" width="62.5703125" style="1" customWidth="1"/>
    <col min="14595" max="14595" width="21" style="1" customWidth="1"/>
    <col min="14596" max="14596" width="15.42578125" style="1" customWidth="1"/>
    <col min="14597" max="14597" width="18.28515625" style="1" customWidth="1"/>
    <col min="14598" max="14601" width="16.5703125" style="1" customWidth="1"/>
    <col min="14602" max="14602" width="15.85546875" style="1" customWidth="1"/>
    <col min="14603" max="14603" width="11.28515625" style="1" customWidth="1"/>
    <col min="14604" max="14848" width="9.140625" style="1"/>
    <col min="14849" max="14849" width="8.42578125" style="1" customWidth="1"/>
    <col min="14850" max="14850" width="62.5703125" style="1" customWidth="1"/>
    <col min="14851" max="14851" width="21" style="1" customWidth="1"/>
    <col min="14852" max="14852" width="15.42578125" style="1" customWidth="1"/>
    <col min="14853" max="14853" width="18.28515625" style="1" customWidth="1"/>
    <col min="14854" max="14857" width="16.5703125" style="1" customWidth="1"/>
    <col min="14858" max="14858" width="15.85546875" style="1" customWidth="1"/>
    <col min="14859" max="14859" width="11.28515625" style="1" customWidth="1"/>
    <col min="14860" max="15104" width="9.140625" style="1"/>
    <col min="15105" max="15105" width="8.42578125" style="1" customWidth="1"/>
    <col min="15106" max="15106" width="62.5703125" style="1" customWidth="1"/>
    <col min="15107" max="15107" width="21" style="1" customWidth="1"/>
    <col min="15108" max="15108" width="15.42578125" style="1" customWidth="1"/>
    <col min="15109" max="15109" width="18.28515625" style="1" customWidth="1"/>
    <col min="15110" max="15113" width="16.5703125" style="1" customWidth="1"/>
    <col min="15114" max="15114" width="15.85546875" style="1" customWidth="1"/>
    <col min="15115" max="15115" width="11.28515625" style="1" customWidth="1"/>
    <col min="15116" max="15360" width="9.140625" style="1"/>
    <col min="15361" max="15361" width="8.42578125" style="1" customWidth="1"/>
    <col min="15362" max="15362" width="62.5703125" style="1" customWidth="1"/>
    <col min="15363" max="15363" width="21" style="1" customWidth="1"/>
    <col min="15364" max="15364" width="15.42578125" style="1" customWidth="1"/>
    <col min="15365" max="15365" width="18.28515625" style="1" customWidth="1"/>
    <col min="15366" max="15369" width="16.5703125" style="1" customWidth="1"/>
    <col min="15370" max="15370" width="15.85546875" style="1" customWidth="1"/>
    <col min="15371" max="15371" width="11.28515625" style="1" customWidth="1"/>
    <col min="15372" max="15616" width="9.140625" style="1"/>
    <col min="15617" max="15617" width="8.42578125" style="1" customWidth="1"/>
    <col min="15618" max="15618" width="62.5703125" style="1" customWidth="1"/>
    <col min="15619" max="15619" width="21" style="1" customWidth="1"/>
    <col min="15620" max="15620" width="15.42578125" style="1" customWidth="1"/>
    <col min="15621" max="15621" width="18.28515625" style="1" customWidth="1"/>
    <col min="15622" max="15625" width="16.5703125" style="1" customWidth="1"/>
    <col min="15626" max="15626" width="15.85546875" style="1" customWidth="1"/>
    <col min="15627" max="15627" width="11.28515625" style="1" customWidth="1"/>
    <col min="15628" max="15872" width="9.140625" style="1"/>
    <col min="15873" max="15873" width="8.42578125" style="1" customWidth="1"/>
    <col min="15874" max="15874" width="62.5703125" style="1" customWidth="1"/>
    <col min="15875" max="15875" width="21" style="1" customWidth="1"/>
    <col min="15876" max="15876" width="15.42578125" style="1" customWidth="1"/>
    <col min="15877" max="15877" width="18.28515625" style="1" customWidth="1"/>
    <col min="15878" max="15881" width="16.5703125" style="1" customWidth="1"/>
    <col min="15882" max="15882" width="15.85546875" style="1" customWidth="1"/>
    <col min="15883" max="15883" width="11.28515625" style="1" customWidth="1"/>
    <col min="15884" max="16128" width="9.140625" style="1"/>
    <col min="16129" max="16129" width="8.42578125" style="1" customWidth="1"/>
    <col min="16130" max="16130" width="62.5703125" style="1" customWidth="1"/>
    <col min="16131" max="16131" width="21" style="1" customWidth="1"/>
    <col min="16132" max="16132" width="15.42578125" style="1" customWidth="1"/>
    <col min="16133" max="16133" width="18.28515625" style="1" customWidth="1"/>
    <col min="16134" max="16137" width="16.5703125" style="1" customWidth="1"/>
    <col min="16138" max="16138" width="15.85546875" style="1" customWidth="1"/>
    <col min="16139" max="16139" width="11.28515625" style="1" customWidth="1"/>
    <col min="16140" max="16384" width="9.140625" style="1"/>
  </cols>
  <sheetData>
    <row r="1" spans="1:11" outlineLevel="1" x14ac:dyDescent="0.3">
      <c r="G1" s="269" t="s">
        <v>32</v>
      </c>
      <c r="H1" s="270"/>
      <c r="I1" s="270"/>
    </row>
    <row r="3" spans="1:11" x14ac:dyDescent="0.3">
      <c r="I3" s="18" t="s">
        <v>33</v>
      </c>
    </row>
    <row r="4" spans="1:11" x14ac:dyDescent="0.3">
      <c r="D4" s="13" t="s">
        <v>34</v>
      </c>
    </row>
    <row r="5" spans="1:11" x14ac:dyDescent="0.3">
      <c r="D5" s="14" t="s">
        <v>0</v>
      </c>
    </row>
    <row r="6" spans="1:11" x14ac:dyDescent="0.3">
      <c r="D6" s="2" t="s">
        <v>1</v>
      </c>
    </row>
    <row r="7" spans="1:11" x14ac:dyDescent="0.3">
      <c r="D7" s="14" t="s">
        <v>2</v>
      </c>
    </row>
    <row r="8" spans="1:11" x14ac:dyDescent="0.3">
      <c r="D8" s="2" t="s">
        <v>3</v>
      </c>
    </row>
    <row r="9" spans="1:11" x14ac:dyDescent="0.3">
      <c r="B9" s="19" t="s">
        <v>35</v>
      </c>
      <c r="D9" s="13"/>
    </row>
    <row r="11" spans="1:11" x14ac:dyDescent="0.3">
      <c r="A11" s="271" t="s">
        <v>4</v>
      </c>
      <c r="B11" s="271" t="s">
        <v>5</v>
      </c>
      <c r="C11" s="271" t="s">
        <v>6</v>
      </c>
      <c r="D11" s="271" t="s">
        <v>7</v>
      </c>
      <c r="E11" s="271" t="s">
        <v>8</v>
      </c>
      <c r="F11" s="271" t="s">
        <v>9</v>
      </c>
      <c r="G11" s="274"/>
      <c r="H11" s="274"/>
      <c r="I11" s="275"/>
    </row>
    <row r="12" spans="1:11" ht="56.25" x14ac:dyDescent="0.3">
      <c r="A12" s="272"/>
      <c r="B12" s="273"/>
      <c r="C12" s="272"/>
      <c r="D12" s="272"/>
      <c r="E12" s="273"/>
      <c r="F12" s="15" t="s">
        <v>10</v>
      </c>
      <c r="G12" s="15" t="s">
        <v>11</v>
      </c>
      <c r="H12" s="15" t="s">
        <v>12</v>
      </c>
      <c r="I12" s="15" t="s">
        <v>13</v>
      </c>
    </row>
    <row r="13" spans="1:11" x14ac:dyDescent="0.3">
      <c r="A13" s="7">
        <v>1</v>
      </c>
      <c r="B13" s="7">
        <v>2</v>
      </c>
      <c r="C13" s="7">
        <v>3</v>
      </c>
      <c r="D13" s="5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</row>
    <row r="14" spans="1:11" x14ac:dyDescent="0.3">
      <c r="A14" s="25"/>
      <c r="B14" s="26" t="s">
        <v>70</v>
      </c>
      <c r="C14" s="25"/>
      <c r="D14" s="25"/>
      <c r="E14" s="25"/>
      <c r="F14" s="25"/>
      <c r="G14" s="25"/>
      <c r="H14" s="25"/>
      <c r="I14" s="25"/>
    </row>
    <row r="15" spans="1:11" x14ac:dyDescent="0.3">
      <c r="A15" s="27"/>
      <c r="B15" s="28" t="s">
        <v>36</v>
      </c>
      <c r="C15" s="29"/>
      <c r="D15" s="29"/>
      <c r="E15" s="30">
        <f>SUM(F15:I15)</f>
        <v>21503093.138073023</v>
      </c>
      <c r="F15" s="31">
        <f>F16+F66+F84+F85+F86</f>
        <v>19542753.742043454</v>
      </c>
      <c r="G15" s="31">
        <f>G16+G66+G84+G85+G86</f>
        <v>1960339.3960295701</v>
      </c>
      <c r="H15" s="31">
        <f>H16+H66+H84+H85+H86</f>
        <v>0</v>
      </c>
      <c r="I15" s="31">
        <f>I16+I66+I84+I85+I86</f>
        <v>0</v>
      </c>
      <c r="J15" s="9"/>
    </row>
    <row r="16" spans="1:11" x14ac:dyDescent="0.3">
      <c r="A16" s="10"/>
      <c r="B16" s="8" t="s">
        <v>14</v>
      </c>
      <c r="C16" s="7"/>
      <c r="D16" s="7"/>
      <c r="E16" s="6">
        <f>SUM(F16:I16)</f>
        <v>12617119.044072151</v>
      </c>
      <c r="F16" s="11">
        <f>SUM(F17:F65)</f>
        <v>10656779.64804258</v>
      </c>
      <c r="G16" s="11">
        <f>SUM(G17:G65)</f>
        <v>1960339.3960295701</v>
      </c>
      <c r="H16" s="11">
        <f>SUM(H17:H65)</f>
        <v>0</v>
      </c>
      <c r="I16" s="11">
        <f>SUM(I17:I65)</f>
        <v>0</v>
      </c>
      <c r="K16" s="9"/>
    </row>
    <row r="17" spans="1:9" x14ac:dyDescent="0.3">
      <c r="A17" s="4">
        <v>1</v>
      </c>
      <c r="B17" s="20" t="s">
        <v>37</v>
      </c>
      <c r="C17" s="17" t="s">
        <v>112</v>
      </c>
      <c r="D17" s="17">
        <v>2</v>
      </c>
      <c r="E17" s="6">
        <f t="shared" ref="E17:E86" si="0">SUM(F17:I17)</f>
        <v>308376.84929198201</v>
      </c>
      <c r="F17" s="22">
        <v>308376.84929198201</v>
      </c>
      <c r="G17" s="22"/>
      <c r="H17" s="22"/>
      <c r="I17" s="22"/>
    </row>
    <row r="18" spans="1:9" x14ac:dyDescent="0.3">
      <c r="A18" s="4" t="s">
        <v>115</v>
      </c>
      <c r="B18" s="20" t="s">
        <v>113</v>
      </c>
      <c r="C18" s="17" t="s">
        <v>112</v>
      </c>
      <c r="D18" s="17">
        <v>1</v>
      </c>
      <c r="E18" s="6"/>
      <c r="F18" s="22"/>
      <c r="G18" s="22"/>
      <c r="H18" s="22"/>
      <c r="I18" s="22"/>
    </row>
    <row r="19" spans="1:9" x14ac:dyDescent="0.3">
      <c r="A19" s="4" t="s">
        <v>116</v>
      </c>
      <c r="B19" s="20" t="s">
        <v>117</v>
      </c>
      <c r="C19" s="17" t="s">
        <v>112</v>
      </c>
      <c r="D19" s="17">
        <v>1</v>
      </c>
      <c r="E19" s="6"/>
      <c r="F19" s="22"/>
      <c r="G19" s="22"/>
      <c r="H19" s="22"/>
      <c r="I19" s="22"/>
    </row>
    <row r="20" spans="1:9" x14ac:dyDescent="0.3">
      <c r="A20" s="4">
        <v>2</v>
      </c>
      <c r="B20" s="20" t="s">
        <v>39</v>
      </c>
      <c r="C20" s="5"/>
      <c r="D20" s="17"/>
      <c r="E20" s="6">
        <f t="shared" si="0"/>
        <v>512173.99762822001</v>
      </c>
      <c r="F20" s="22">
        <v>512173.99762822001</v>
      </c>
      <c r="G20" s="22"/>
      <c r="H20" s="22"/>
      <c r="I20" s="22"/>
    </row>
    <row r="21" spans="1:9" x14ac:dyDescent="0.3">
      <c r="A21" s="4" t="s">
        <v>125</v>
      </c>
      <c r="B21" s="20" t="s">
        <v>114</v>
      </c>
      <c r="C21" s="5" t="s">
        <v>112</v>
      </c>
      <c r="D21" s="17">
        <v>1</v>
      </c>
      <c r="E21" s="6"/>
      <c r="F21" s="22"/>
      <c r="G21" s="22"/>
      <c r="H21" s="22"/>
      <c r="I21" s="22"/>
    </row>
    <row r="22" spans="1:9" x14ac:dyDescent="0.3">
      <c r="A22" s="4" t="s">
        <v>126</v>
      </c>
      <c r="B22" s="20" t="s">
        <v>131</v>
      </c>
      <c r="C22" s="5" t="s">
        <v>112</v>
      </c>
      <c r="D22" s="17">
        <v>1</v>
      </c>
      <c r="E22" s="6"/>
      <c r="F22" s="22"/>
      <c r="G22" s="22"/>
      <c r="H22" s="22"/>
      <c r="I22" s="22"/>
    </row>
    <row r="23" spans="1:9" x14ac:dyDescent="0.3">
      <c r="A23" s="4" t="s">
        <v>127</v>
      </c>
      <c r="B23" s="20" t="s">
        <v>129</v>
      </c>
      <c r="C23" s="5" t="s">
        <v>112</v>
      </c>
      <c r="D23" s="17">
        <v>1</v>
      </c>
      <c r="E23" s="6"/>
      <c r="F23" s="22"/>
      <c r="G23" s="22"/>
      <c r="H23" s="22"/>
      <c r="I23" s="22"/>
    </row>
    <row r="24" spans="1:9" x14ac:dyDescent="0.3">
      <c r="A24" s="4" t="s">
        <v>128</v>
      </c>
      <c r="B24" s="20" t="s">
        <v>130</v>
      </c>
      <c r="C24" s="5" t="s">
        <v>112</v>
      </c>
      <c r="D24" s="17">
        <v>2</v>
      </c>
      <c r="E24" s="6"/>
      <c r="F24" s="22"/>
      <c r="G24" s="22"/>
      <c r="H24" s="22"/>
      <c r="I24" s="22"/>
    </row>
    <row r="25" spans="1:9" ht="37.5" x14ac:dyDescent="0.3">
      <c r="A25" s="4">
        <v>3</v>
      </c>
      <c r="B25" s="20" t="s">
        <v>242</v>
      </c>
      <c r="C25" s="5" t="s">
        <v>112</v>
      </c>
      <c r="D25" s="17">
        <v>170</v>
      </c>
      <c r="E25" s="6">
        <f t="shared" si="0"/>
        <v>48387.859704000002</v>
      </c>
      <c r="F25" s="22">
        <v>48387.859704000002</v>
      </c>
      <c r="G25" s="22"/>
      <c r="H25" s="22"/>
      <c r="I25" s="22"/>
    </row>
    <row r="26" spans="1:9" ht="37.5" x14ac:dyDescent="0.3">
      <c r="A26" s="4">
        <v>4</v>
      </c>
      <c r="B26" s="20" t="s">
        <v>41</v>
      </c>
      <c r="C26" s="5" t="s">
        <v>112</v>
      </c>
      <c r="D26" s="17">
        <v>3</v>
      </c>
      <c r="E26" s="6">
        <f t="shared" si="0"/>
        <v>28978.992000000002</v>
      </c>
      <c r="F26" s="22">
        <v>28978.992000000002</v>
      </c>
      <c r="G26" s="22"/>
      <c r="H26" s="22"/>
      <c r="I26" s="22"/>
    </row>
    <row r="27" spans="1:9" ht="37.5" x14ac:dyDescent="0.3">
      <c r="A27" s="4">
        <v>5</v>
      </c>
      <c r="B27" s="20" t="s">
        <v>42</v>
      </c>
      <c r="C27" s="5" t="s">
        <v>112</v>
      </c>
      <c r="D27" s="17">
        <v>7</v>
      </c>
      <c r="E27" s="6">
        <f t="shared" si="0"/>
        <v>33799.5</v>
      </c>
      <c r="F27" s="22">
        <v>33799.5</v>
      </c>
      <c r="G27" s="22"/>
      <c r="H27" s="22"/>
      <c r="I27" s="22"/>
    </row>
    <row r="28" spans="1:9" ht="37.5" x14ac:dyDescent="0.3">
      <c r="A28" s="4">
        <v>6</v>
      </c>
      <c r="B28" s="20" t="s">
        <v>44</v>
      </c>
      <c r="C28" s="5" t="s">
        <v>136</v>
      </c>
      <c r="D28" s="17">
        <v>3.5</v>
      </c>
      <c r="E28" s="6">
        <f t="shared" si="0"/>
        <v>359483.24100000004</v>
      </c>
      <c r="F28" s="22">
        <v>359483.24100000004</v>
      </c>
      <c r="G28" s="22"/>
      <c r="H28" s="22"/>
      <c r="I28" s="22"/>
    </row>
    <row r="29" spans="1:9" ht="93.75" x14ac:dyDescent="0.3">
      <c r="A29" s="4">
        <v>7</v>
      </c>
      <c r="B29" s="20" t="s">
        <v>27</v>
      </c>
      <c r="C29" s="5" t="s">
        <v>134</v>
      </c>
      <c r="D29" s="17">
        <v>1</v>
      </c>
      <c r="E29" s="6">
        <f t="shared" si="0"/>
        <v>18601.97569107142</v>
      </c>
      <c r="F29" s="22">
        <v>18601.97569107142</v>
      </c>
      <c r="G29" s="22"/>
      <c r="H29" s="22"/>
      <c r="I29" s="22"/>
    </row>
    <row r="30" spans="1:9" ht="93.75" x14ac:dyDescent="0.3">
      <c r="A30" s="4">
        <v>8</v>
      </c>
      <c r="B30" s="20" t="s">
        <v>27</v>
      </c>
      <c r="C30" s="5" t="s">
        <v>134</v>
      </c>
      <c r="D30" s="17">
        <v>1</v>
      </c>
      <c r="E30" s="6">
        <f t="shared" si="0"/>
        <v>353558.96734038007</v>
      </c>
      <c r="F30" s="22">
        <v>353558.96734038007</v>
      </c>
      <c r="G30" s="22"/>
      <c r="H30" s="22"/>
      <c r="I30" s="22"/>
    </row>
    <row r="31" spans="1:9" ht="75" x14ac:dyDescent="0.3">
      <c r="A31" s="4">
        <v>9</v>
      </c>
      <c r="B31" s="20" t="s">
        <v>28</v>
      </c>
      <c r="C31" s="5" t="s">
        <v>134</v>
      </c>
      <c r="D31" s="17">
        <v>1</v>
      </c>
      <c r="E31" s="6">
        <f t="shared" si="0"/>
        <v>152304.18186127013</v>
      </c>
      <c r="F31" s="22">
        <v>152304.18186127013</v>
      </c>
      <c r="G31" s="22"/>
      <c r="H31" s="22"/>
      <c r="I31" s="22"/>
    </row>
    <row r="32" spans="1:9" ht="93.75" x14ac:dyDescent="0.3">
      <c r="A32" s="4">
        <v>10</v>
      </c>
      <c r="B32" s="20" t="s">
        <v>29</v>
      </c>
      <c r="C32" s="5" t="s">
        <v>134</v>
      </c>
      <c r="D32" s="17">
        <v>1</v>
      </c>
      <c r="E32" s="6">
        <f t="shared" si="0"/>
        <v>281229.67876500002</v>
      </c>
      <c r="F32" s="22">
        <v>281229.67876500002</v>
      </c>
      <c r="G32" s="22"/>
      <c r="H32" s="22"/>
      <c r="I32" s="22"/>
    </row>
    <row r="33" spans="1:9" ht="75" x14ac:dyDescent="0.3">
      <c r="A33" s="4">
        <v>11</v>
      </c>
      <c r="B33" s="20" t="s">
        <v>15</v>
      </c>
      <c r="C33" s="17" t="s">
        <v>155</v>
      </c>
      <c r="D33" s="17" t="s">
        <v>156</v>
      </c>
      <c r="E33" s="6">
        <f t="shared" si="0"/>
        <v>381818.8339701494</v>
      </c>
      <c r="F33" s="22">
        <v>381818.8339701494</v>
      </c>
      <c r="G33" s="22"/>
      <c r="H33" s="22"/>
      <c r="I33" s="22"/>
    </row>
    <row r="34" spans="1:9" x14ac:dyDescent="0.3">
      <c r="A34" s="4" t="s">
        <v>157</v>
      </c>
      <c r="B34" s="20" t="s">
        <v>153</v>
      </c>
      <c r="C34" s="5" t="s">
        <v>136</v>
      </c>
      <c r="D34" s="17">
        <v>19.899999999999999</v>
      </c>
      <c r="E34" s="6"/>
      <c r="F34" s="22"/>
      <c r="G34" s="22"/>
      <c r="H34" s="22"/>
      <c r="I34" s="22"/>
    </row>
    <row r="35" spans="1:9" x14ac:dyDescent="0.3">
      <c r="A35" s="4" t="s">
        <v>158</v>
      </c>
      <c r="B35" s="20" t="s">
        <v>140</v>
      </c>
      <c r="C35" s="5" t="s">
        <v>112</v>
      </c>
      <c r="D35" s="17">
        <v>15</v>
      </c>
      <c r="E35" s="6"/>
      <c r="F35" s="22"/>
      <c r="G35" s="22"/>
      <c r="H35" s="22"/>
      <c r="I35" s="22"/>
    </row>
    <row r="36" spans="1:9" x14ac:dyDescent="0.3">
      <c r="A36" s="4" t="s">
        <v>159</v>
      </c>
      <c r="B36" s="20" t="s">
        <v>154</v>
      </c>
      <c r="C36" s="5" t="s">
        <v>121</v>
      </c>
      <c r="D36" s="17">
        <v>4</v>
      </c>
      <c r="E36" s="6"/>
      <c r="F36" s="22"/>
      <c r="G36" s="22"/>
      <c r="H36" s="22"/>
      <c r="I36" s="22"/>
    </row>
    <row r="37" spans="1:9" ht="75" x14ac:dyDescent="0.3">
      <c r="A37" s="4">
        <v>12</v>
      </c>
      <c r="B37" s="20" t="s">
        <v>16</v>
      </c>
      <c r="C37" s="17" t="s">
        <v>162</v>
      </c>
      <c r="D37" s="17" t="s">
        <v>163</v>
      </c>
      <c r="E37" s="6">
        <f t="shared" si="0"/>
        <v>284862.77843449148</v>
      </c>
      <c r="F37" s="22">
        <v>284862.77843449148</v>
      </c>
      <c r="G37" s="22"/>
      <c r="H37" s="22"/>
      <c r="I37" s="22"/>
    </row>
    <row r="38" spans="1:9" x14ac:dyDescent="0.3">
      <c r="A38" s="4" t="s">
        <v>160</v>
      </c>
      <c r="B38" s="20" t="s">
        <v>153</v>
      </c>
      <c r="C38" s="5" t="s">
        <v>136</v>
      </c>
      <c r="D38" s="17">
        <v>13.04</v>
      </c>
      <c r="E38" s="6"/>
      <c r="F38" s="22"/>
      <c r="G38" s="22"/>
      <c r="H38" s="22"/>
      <c r="I38" s="22"/>
    </row>
    <row r="39" spans="1:9" x14ac:dyDescent="0.3">
      <c r="A39" s="4" t="s">
        <v>161</v>
      </c>
      <c r="B39" s="20" t="s">
        <v>154</v>
      </c>
      <c r="C39" s="5" t="s">
        <v>121</v>
      </c>
      <c r="D39" s="17">
        <v>12</v>
      </c>
      <c r="E39" s="6"/>
      <c r="F39" s="22"/>
      <c r="G39" s="22"/>
      <c r="H39" s="22"/>
      <c r="I39" s="22"/>
    </row>
    <row r="40" spans="1:9" x14ac:dyDescent="0.3">
      <c r="A40" s="4">
        <v>13</v>
      </c>
      <c r="B40" s="20" t="s">
        <v>48</v>
      </c>
      <c r="C40" s="5" t="s">
        <v>136</v>
      </c>
      <c r="D40" s="17">
        <v>1.8</v>
      </c>
      <c r="E40" s="6">
        <f t="shared" si="0"/>
        <v>40027.298999999999</v>
      </c>
      <c r="F40" s="22">
        <v>40027.298999999999</v>
      </c>
      <c r="G40" s="22"/>
      <c r="H40" s="22"/>
      <c r="I40" s="22"/>
    </row>
    <row r="41" spans="1:9" ht="37.5" x14ac:dyDescent="0.3">
      <c r="A41" s="4">
        <v>14</v>
      </c>
      <c r="B41" s="20" t="s">
        <v>49</v>
      </c>
      <c r="C41" s="17" t="s">
        <v>191</v>
      </c>
      <c r="D41" s="17" t="s">
        <v>195</v>
      </c>
      <c r="E41" s="6">
        <f t="shared" si="0"/>
        <v>355135.64</v>
      </c>
      <c r="F41" s="22">
        <v>355135.64</v>
      </c>
      <c r="G41" s="22"/>
      <c r="H41" s="22"/>
      <c r="I41" s="22"/>
    </row>
    <row r="42" spans="1:9" x14ac:dyDescent="0.3">
      <c r="A42" s="4" t="s">
        <v>234</v>
      </c>
      <c r="B42" s="20" t="s">
        <v>193</v>
      </c>
      <c r="C42" s="5" t="s">
        <v>112</v>
      </c>
      <c r="D42" s="17">
        <v>2</v>
      </c>
      <c r="E42" s="6"/>
      <c r="F42" s="22"/>
      <c r="G42" s="22"/>
      <c r="H42" s="22"/>
      <c r="I42" s="22"/>
    </row>
    <row r="43" spans="1:9" x14ac:dyDescent="0.3">
      <c r="A43" s="4" t="s">
        <v>235</v>
      </c>
      <c r="B43" s="20" t="s">
        <v>194</v>
      </c>
      <c r="C43" s="5" t="s">
        <v>112</v>
      </c>
      <c r="D43" s="17">
        <v>2</v>
      </c>
      <c r="E43" s="6"/>
      <c r="F43" s="22"/>
      <c r="G43" s="22"/>
      <c r="H43" s="22"/>
      <c r="I43" s="22"/>
    </row>
    <row r="44" spans="1:9" x14ac:dyDescent="0.3">
      <c r="A44" s="4" t="s">
        <v>249</v>
      </c>
      <c r="B44" s="20" t="s">
        <v>153</v>
      </c>
      <c r="C44" s="5" t="s">
        <v>136</v>
      </c>
      <c r="D44" s="17">
        <v>0.4</v>
      </c>
      <c r="E44" s="6"/>
      <c r="F44" s="22"/>
      <c r="G44" s="22"/>
      <c r="H44" s="22"/>
      <c r="I44" s="22"/>
    </row>
    <row r="45" spans="1:9" x14ac:dyDescent="0.3">
      <c r="A45" s="4">
        <v>15</v>
      </c>
      <c r="B45" s="20" t="s">
        <v>51</v>
      </c>
      <c r="C45" s="5" t="s">
        <v>136</v>
      </c>
      <c r="D45" s="17">
        <v>0.3</v>
      </c>
      <c r="E45" s="6">
        <f t="shared" si="0"/>
        <v>230634.55</v>
      </c>
      <c r="F45" s="22">
        <v>230634.55</v>
      </c>
      <c r="G45" s="22"/>
      <c r="H45" s="22"/>
      <c r="I45" s="22"/>
    </row>
    <row r="46" spans="1:9" ht="37.5" x14ac:dyDescent="0.3">
      <c r="A46" s="4">
        <v>16</v>
      </c>
      <c r="B46" s="20" t="s">
        <v>52</v>
      </c>
      <c r="C46" s="5" t="s">
        <v>136</v>
      </c>
      <c r="D46" s="17">
        <v>2.65</v>
      </c>
      <c r="E46" s="6">
        <f t="shared" si="0"/>
        <v>256685.77</v>
      </c>
      <c r="F46" s="22">
        <v>256685.77</v>
      </c>
      <c r="G46" s="22"/>
      <c r="H46" s="22"/>
      <c r="I46" s="22"/>
    </row>
    <row r="47" spans="1:9" ht="37.5" x14ac:dyDescent="0.3">
      <c r="A47" s="4">
        <v>17</v>
      </c>
      <c r="B47" s="20" t="s">
        <v>53</v>
      </c>
      <c r="C47" s="5" t="s">
        <v>136</v>
      </c>
      <c r="D47" s="17">
        <v>57.360999999999997</v>
      </c>
      <c r="E47" s="6">
        <f t="shared" si="0"/>
        <v>989255.28</v>
      </c>
      <c r="F47" s="22">
        <v>989255.28</v>
      </c>
      <c r="G47" s="22"/>
      <c r="H47" s="22"/>
      <c r="I47" s="22"/>
    </row>
    <row r="48" spans="1:9" ht="37.5" x14ac:dyDescent="0.3">
      <c r="A48" s="4">
        <v>18</v>
      </c>
      <c r="B48" s="20" t="s">
        <v>54</v>
      </c>
      <c r="C48" s="5" t="s">
        <v>136</v>
      </c>
      <c r="D48" s="17">
        <v>2.4500000000000002</v>
      </c>
      <c r="E48" s="6">
        <f t="shared" si="0"/>
        <v>164907.82999999999</v>
      </c>
      <c r="F48" s="22">
        <v>164907.82999999999</v>
      </c>
      <c r="G48" s="22"/>
      <c r="H48" s="22"/>
      <c r="I48" s="22"/>
    </row>
    <row r="49" spans="1:10" ht="56.25" x14ac:dyDescent="0.3">
      <c r="A49" s="4">
        <v>19</v>
      </c>
      <c r="B49" s="20" t="s">
        <v>55</v>
      </c>
      <c r="C49" s="17" t="s">
        <v>141</v>
      </c>
      <c r="D49" s="17" t="s">
        <v>177</v>
      </c>
      <c r="E49" s="6">
        <f t="shared" si="0"/>
        <v>527129.47000000009</v>
      </c>
      <c r="F49" s="22">
        <v>527129.47000000009</v>
      </c>
      <c r="G49" s="22"/>
      <c r="H49" s="22"/>
      <c r="I49" s="22"/>
    </row>
    <row r="50" spans="1:10" x14ac:dyDescent="0.3">
      <c r="A50" s="4" t="s">
        <v>175</v>
      </c>
      <c r="B50" s="20" t="s">
        <v>153</v>
      </c>
      <c r="C50" s="5" t="s">
        <v>136</v>
      </c>
      <c r="D50" s="5">
        <v>22.533999999999999</v>
      </c>
      <c r="E50" s="6"/>
      <c r="F50" s="22"/>
      <c r="G50" s="22"/>
      <c r="H50" s="22"/>
      <c r="I50" s="22"/>
    </row>
    <row r="51" spans="1:10" x14ac:dyDescent="0.3">
      <c r="A51" s="4" t="s">
        <v>176</v>
      </c>
      <c r="B51" s="20" t="s">
        <v>174</v>
      </c>
      <c r="C51" s="5" t="s">
        <v>112</v>
      </c>
      <c r="D51" s="5">
        <v>4</v>
      </c>
      <c r="E51" s="6"/>
      <c r="F51" s="22"/>
      <c r="G51" s="22"/>
      <c r="H51" s="22"/>
      <c r="I51" s="22"/>
    </row>
    <row r="52" spans="1:10" x14ac:dyDescent="0.3">
      <c r="A52" s="4">
        <v>20</v>
      </c>
      <c r="B52" s="20" t="s">
        <v>92</v>
      </c>
      <c r="C52" s="5" t="s">
        <v>136</v>
      </c>
      <c r="D52" s="5">
        <v>2.77</v>
      </c>
      <c r="E52" s="6">
        <f t="shared" si="0"/>
        <v>256670.63999999998</v>
      </c>
      <c r="F52" s="22">
        <v>256670.63999999998</v>
      </c>
      <c r="G52" s="22"/>
      <c r="H52" s="22"/>
      <c r="I52" s="22"/>
    </row>
    <row r="53" spans="1:10" ht="112.5" x14ac:dyDescent="0.3">
      <c r="A53" s="4">
        <v>21</v>
      </c>
      <c r="B53" s="20" t="s">
        <v>93</v>
      </c>
      <c r="C53" s="5" t="s">
        <v>241</v>
      </c>
      <c r="D53" s="5">
        <v>1</v>
      </c>
      <c r="E53" s="6">
        <f t="shared" si="0"/>
        <v>241543.84775000098</v>
      </c>
      <c r="F53" s="22">
        <v>241543.84775000098</v>
      </c>
      <c r="G53" s="22"/>
      <c r="H53" s="22"/>
      <c r="I53" s="22"/>
    </row>
    <row r="54" spans="1:10" ht="37.5" x14ac:dyDescent="0.3">
      <c r="A54" s="4">
        <v>22</v>
      </c>
      <c r="B54" s="20" t="s">
        <v>18</v>
      </c>
      <c r="C54" s="17" t="s">
        <v>191</v>
      </c>
      <c r="D54" s="17" t="s">
        <v>239</v>
      </c>
      <c r="E54" s="6">
        <f t="shared" si="0"/>
        <v>1153263.3256735702</v>
      </c>
      <c r="F54" s="22">
        <v>1153263.3256735702</v>
      </c>
      <c r="G54" s="22"/>
      <c r="H54" s="22"/>
      <c r="I54" s="22"/>
    </row>
    <row r="55" spans="1:10" x14ac:dyDescent="0.3">
      <c r="A55" s="4" t="s">
        <v>226</v>
      </c>
      <c r="B55" s="20" t="s">
        <v>238</v>
      </c>
      <c r="C55" s="5" t="s">
        <v>112</v>
      </c>
      <c r="D55" s="5">
        <v>271</v>
      </c>
      <c r="E55" s="6"/>
      <c r="F55" s="22"/>
      <c r="G55" s="22"/>
      <c r="H55" s="22"/>
      <c r="I55" s="22"/>
    </row>
    <row r="56" spans="1:10" x14ac:dyDescent="0.3">
      <c r="A56" s="4" t="s">
        <v>227</v>
      </c>
      <c r="B56" s="20" t="s">
        <v>153</v>
      </c>
      <c r="C56" s="5" t="s">
        <v>136</v>
      </c>
      <c r="D56" s="5">
        <v>31.3384</v>
      </c>
      <c r="E56" s="6"/>
      <c r="F56" s="22"/>
      <c r="G56" s="22"/>
      <c r="H56" s="22"/>
      <c r="I56" s="22"/>
    </row>
    <row r="57" spans="1:10" ht="37.5" x14ac:dyDescent="0.3">
      <c r="A57" s="4">
        <v>23</v>
      </c>
      <c r="B57" s="20" t="s">
        <v>19</v>
      </c>
      <c r="C57" s="5" t="s">
        <v>136</v>
      </c>
      <c r="D57" s="5">
        <v>73.293999999999997</v>
      </c>
      <c r="E57" s="6">
        <f t="shared" si="0"/>
        <v>1913074.6168214283</v>
      </c>
      <c r="F57" s="22">
        <v>1913074.6168214283</v>
      </c>
      <c r="G57" s="22"/>
      <c r="H57" s="22"/>
      <c r="I57" s="22"/>
    </row>
    <row r="58" spans="1:10" ht="37.5" x14ac:dyDescent="0.3">
      <c r="A58" s="4">
        <v>24</v>
      </c>
      <c r="B58" s="20" t="s">
        <v>57</v>
      </c>
      <c r="C58" s="17" t="s">
        <v>191</v>
      </c>
      <c r="D58" s="17" t="s">
        <v>236</v>
      </c>
      <c r="E58" s="6">
        <f t="shared" si="0"/>
        <v>1960339.3960295701</v>
      </c>
      <c r="F58" s="22"/>
      <c r="G58" s="22">
        <v>1960339.3960295701</v>
      </c>
      <c r="H58" s="22"/>
      <c r="I58" s="22"/>
    </row>
    <row r="59" spans="1:10" x14ac:dyDescent="0.3">
      <c r="A59" s="4" t="s">
        <v>219</v>
      </c>
      <c r="B59" s="20" t="s">
        <v>198</v>
      </c>
      <c r="C59" s="5" t="s">
        <v>112</v>
      </c>
      <c r="D59" s="5">
        <v>145</v>
      </c>
      <c r="E59" s="6"/>
      <c r="F59" s="22"/>
      <c r="G59" s="22"/>
      <c r="H59" s="22"/>
      <c r="I59" s="22"/>
    </row>
    <row r="60" spans="1:10" x14ac:dyDescent="0.3">
      <c r="A60" s="4" t="s">
        <v>220</v>
      </c>
      <c r="B60" s="20" t="s">
        <v>153</v>
      </c>
      <c r="C60" s="5" t="s">
        <v>136</v>
      </c>
      <c r="D60" s="5">
        <v>67.8</v>
      </c>
      <c r="E60" s="6"/>
      <c r="F60" s="22"/>
      <c r="G60" s="22"/>
      <c r="H60" s="22"/>
      <c r="I60" s="22"/>
    </row>
    <row r="61" spans="1:10" x14ac:dyDescent="0.3">
      <c r="A61" s="4" t="s">
        <v>221</v>
      </c>
      <c r="B61" s="20" t="s">
        <v>180</v>
      </c>
      <c r="C61" s="5" t="s">
        <v>112</v>
      </c>
      <c r="D61" s="5">
        <v>4</v>
      </c>
      <c r="E61" s="6"/>
      <c r="F61" s="22"/>
      <c r="G61" s="22"/>
      <c r="H61" s="22"/>
      <c r="I61" s="22"/>
    </row>
    <row r="62" spans="1:10" ht="37.5" x14ac:dyDescent="0.3">
      <c r="A62" s="4">
        <v>25</v>
      </c>
      <c r="B62" s="20" t="s">
        <v>17</v>
      </c>
      <c r="C62" s="17" t="s">
        <v>241</v>
      </c>
      <c r="D62" s="17">
        <v>1</v>
      </c>
      <c r="E62" s="6">
        <f t="shared" si="0"/>
        <v>836535.10311101796</v>
      </c>
      <c r="F62" s="22">
        <v>836535.10311101796</v>
      </c>
      <c r="G62" s="22"/>
      <c r="H62" s="22"/>
      <c r="I62" s="22"/>
      <c r="J62" s="1" t="e">
        <f>#REF!+#REF!+#REF!+#REF!</f>
        <v>#REF!</v>
      </c>
    </row>
    <row r="63" spans="1:10" x14ac:dyDescent="0.3">
      <c r="A63" s="4">
        <v>26</v>
      </c>
      <c r="B63" s="20" t="s">
        <v>196</v>
      </c>
      <c r="C63" s="5" t="s">
        <v>197</v>
      </c>
      <c r="D63" s="5">
        <v>1</v>
      </c>
      <c r="E63" s="6">
        <f t="shared" si="0"/>
        <v>167100.79999999999</v>
      </c>
      <c r="F63" s="22">
        <v>167100.79999999999</v>
      </c>
      <c r="G63" s="22"/>
      <c r="H63" s="22"/>
      <c r="I63" s="22"/>
    </row>
    <row r="64" spans="1:10" ht="37.5" x14ac:dyDescent="0.3">
      <c r="A64" s="4">
        <v>27</v>
      </c>
      <c r="B64" s="20" t="s">
        <v>243</v>
      </c>
      <c r="C64" s="5" t="s">
        <v>244</v>
      </c>
      <c r="D64" s="5"/>
      <c r="E64" s="6">
        <f t="shared" si="0"/>
        <v>500000</v>
      </c>
      <c r="F64" s="22">
        <v>500000</v>
      </c>
      <c r="G64" s="22"/>
      <c r="H64" s="22"/>
      <c r="I64" s="22"/>
    </row>
    <row r="65" spans="1:9" ht="37.5" x14ac:dyDescent="0.3">
      <c r="A65" s="4">
        <v>28</v>
      </c>
      <c r="B65" s="20" t="s">
        <v>96</v>
      </c>
      <c r="C65" s="5" t="s">
        <v>121</v>
      </c>
      <c r="D65" s="5">
        <v>1</v>
      </c>
      <c r="E65" s="6">
        <f>SUM(F65:I65)</f>
        <v>261238.62</v>
      </c>
      <c r="F65" s="22">
        <v>261238.62</v>
      </c>
      <c r="G65" s="22"/>
      <c r="H65" s="22"/>
      <c r="I65" s="22"/>
    </row>
    <row r="66" spans="1:9" x14ac:dyDescent="0.3">
      <c r="A66" s="4"/>
      <c r="B66" s="24" t="s">
        <v>76</v>
      </c>
      <c r="C66" s="5"/>
      <c r="D66" s="5"/>
      <c r="E66" s="6">
        <f>SUM(F66:I66)</f>
        <v>4114916.0489935968</v>
      </c>
      <c r="F66" s="23">
        <f>SUM(F67:F83)</f>
        <v>4114916.0489935968</v>
      </c>
      <c r="G66" s="23">
        <f>SUM(G67:G83)</f>
        <v>0</v>
      </c>
      <c r="H66" s="23">
        <f>SUM(H67:H83)</f>
        <v>0</v>
      </c>
      <c r="I66" s="23">
        <f>SUM(I67:I83)</f>
        <v>0</v>
      </c>
    </row>
    <row r="67" spans="1:9" ht="56.25" x14ac:dyDescent="0.3">
      <c r="A67" s="4">
        <v>29</v>
      </c>
      <c r="B67" s="20" t="s">
        <v>60</v>
      </c>
      <c r="C67" s="5" t="s">
        <v>112</v>
      </c>
      <c r="D67" s="5">
        <v>2</v>
      </c>
      <c r="E67" s="6">
        <f t="shared" si="0"/>
        <v>1153173.24</v>
      </c>
      <c r="F67" s="22">
        <v>1153173.24</v>
      </c>
      <c r="G67" s="22"/>
      <c r="H67" s="22"/>
      <c r="I67" s="22"/>
    </row>
    <row r="68" spans="1:9" ht="75" x14ac:dyDescent="0.3">
      <c r="A68" s="4">
        <v>30</v>
      </c>
      <c r="B68" s="20" t="s">
        <v>94</v>
      </c>
      <c r="C68" s="5" t="s">
        <v>134</v>
      </c>
      <c r="D68" s="5">
        <v>1</v>
      </c>
      <c r="E68" s="6">
        <f t="shared" si="0"/>
        <v>10000</v>
      </c>
      <c r="F68" s="22">
        <v>10000</v>
      </c>
      <c r="G68" s="22"/>
      <c r="H68" s="22"/>
      <c r="I68" s="22"/>
    </row>
    <row r="69" spans="1:9" ht="37.5" x14ac:dyDescent="0.3">
      <c r="A69" s="4">
        <v>31</v>
      </c>
      <c r="B69" s="20" t="s">
        <v>61</v>
      </c>
      <c r="C69" s="5" t="s">
        <v>134</v>
      </c>
      <c r="D69" s="5">
        <v>1</v>
      </c>
      <c r="E69" s="6">
        <f t="shared" si="0"/>
        <v>15000</v>
      </c>
      <c r="F69" s="22">
        <v>15000</v>
      </c>
      <c r="G69" s="22"/>
      <c r="H69" s="22"/>
      <c r="I69" s="22"/>
    </row>
    <row r="70" spans="1:9" ht="37.5" x14ac:dyDescent="0.3">
      <c r="A70" s="4">
        <v>32</v>
      </c>
      <c r="B70" s="20" t="s">
        <v>62</v>
      </c>
      <c r="C70" s="5" t="s">
        <v>134</v>
      </c>
      <c r="D70" s="5">
        <v>1</v>
      </c>
      <c r="E70" s="6">
        <f t="shared" si="0"/>
        <v>20000</v>
      </c>
      <c r="F70" s="22">
        <v>20000</v>
      </c>
      <c r="G70" s="22"/>
      <c r="H70" s="22"/>
      <c r="I70" s="22"/>
    </row>
    <row r="71" spans="1:9" ht="56.25" x14ac:dyDescent="0.3">
      <c r="A71" s="4">
        <v>33</v>
      </c>
      <c r="B71" s="20" t="s">
        <v>95</v>
      </c>
      <c r="C71" s="5" t="s">
        <v>136</v>
      </c>
      <c r="D71" s="5">
        <v>19.079999999999998</v>
      </c>
      <c r="E71" s="6">
        <f t="shared" si="0"/>
        <v>498837.86045769043</v>
      </c>
      <c r="F71" s="22">
        <v>498837.86045769043</v>
      </c>
      <c r="G71" s="22"/>
      <c r="H71" s="22"/>
      <c r="I71" s="22"/>
    </row>
    <row r="72" spans="1:9" ht="37.5" x14ac:dyDescent="0.3">
      <c r="A72" s="4">
        <v>34</v>
      </c>
      <c r="B72" s="20" t="s">
        <v>20</v>
      </c>
      <c r="C72" s="5" t="s">
        <v>112</v>
      </c>
      <c r="D72" s="5">
        <v>20</v>
      </c>
      <c r="E72" s="6">
        <f t="shared" si="0"/>
        <v>388082.11549499998</v>
      </c>
      <c r="F72" s="22">
        <v>388082.11549499998</v>
      </c>
      <c r="G72" s="22"/>
      <c r="H72" s="22"/>
      <c r="I72" s="22"/>
    </row>
    <row r="73" spans="1:9" x14ac:dyDescent="0.3">
      <c r="A73" s="4" t="s">
        <v>250</v>
      </c>
      <c r="B73" s="20" t="s">
        <v>240</v>
      </c>
      <c r="C73" s="5" t="s">
        <v>112</v>
      </c>
      <c r="D73" s="5">
        <v>20</v>
      </c>
      <c r="E73" s="6"/>
      <c r="F73" s="22"/>
      <c r="G73" s="22"/>
      <c r="H73" s="22"/>
      <c r="I73" s="22"/>
    </row>
    <row r="74" spans="1:9" ht="56.25" x14ac:dyDescent="0.3">
      <c r="A74" s="4">
        <v>35</v>
      </c>
      <c r="B74" s="20" t="s">
        <v>59</v>
      </c>
      <c r="C74" s="5" t="s">
        <v>134</v>
      </c>
      <c r="D74" s="5">
        <v>1</v>
      </c>
      <c r="E74" s="6">
        <f t="shared" si="0"/>
        <v>31456.565040906004</v>
      </c>
      <c r="F74" s="22">
        <v>31456.565040906004</v>
      </c>
      <c r="G74" s="22"/>
      <c r="H74" s="22"/>
      <c r="I74" s="22"/>
    </row>
    <row r="75" spans="1:9" ht="37.5" x14ac:dyDescent="0.3">
      <c r="A75" s="4">
        <v>36</v>
      </c>
      <c r="B75" s="20" t="s">
        <v>65</v>
      </c>
      <c r="C75" s="17" t="s">
        <v>141</v>
      </c>
      <c r="D75" s="17" t="s">
        <v>181</v>
      </c>
      <c r="E75" s="6">
        <f t="shared" si="0"/>
        <v>1088075.44</v>
      </c>
      <c r="F75" s="22">
        <v>1088075.44</v>
      </c>
      <c r="G75" s="22"/>
      <c r="H75" s="22"/>
      <c r="I75" s="22"/>
    </row>
    <row r="76" spans="1:9" x14ac:dyDescent="0.3">
      <c r="A76" s="4" t="s">
        <v>182</v>
      </c>
      <c r="B76" s="20" t="s">
        <v>178</v>
      </c>
      <c r="C76" s="5" t="s">
        <v>136</v>
      </c>
      <c r="D76" s="5">
        <v>23.1</v>
      </c>
      <c r="E76" s="6"/>
      <c r="F76" s="22"/>
      <c r="G76" s="22"/>
      <c r="H76" s="22"/>
      <c r="I76" s="22"/>
    </row>
    <row r="77" spans="1:9" x14ac:dyDescent="0.3">
      <c r="A77" s="4" t="s">
        <v>183</v>
      </c>
      <c r="B77" s="20" t="s">
        <v>153</v>
      </c>
      <c r="C77" s="5" t="s">
        <v>136</v>
      </c>
      <c r="D77" s="5">
        <v>0.47</v>
      </c>
      <c r="E77" s="6"/>
      <c r="F77" s="22"/>
      <c r="G77" s="22"/>
      <c r="H77" s="22"/>
      <c r="I77" s="22"/>
    </row>
    <row r="78" spans="1:9" x14ac:dyDescent="0.3">
      <c r="A78" s="4" t="s">
        <v>184</v>
      </c>
      <c r="B78" s="20" t="s">
        <v>179</v>
      </c>
      <c r="C78" s="5" t="s">
        <v>136</v>
      </c>
      <c r="D78" s="5">
        <v>12.74</v>
      </c>
      <c r="E78" s="6"/>
      <c r="F78" s="22"/>
      <c r="G78" s="22"/>
      <c r="H78" s="22"/>
      <c r="I78" s="22"/>
    </row>
    <row r="79" spans="1:9" x14ac:dyDescent="0.3">
      <c r="A79" s="4" t="s">
        <v>185</v>
      </c>
      <c r="B79" s="20" t="s">
        <v>180</v>
      </c>
      <c r="C79" s="5" t="s">
        <v>112</v>
      </c>
      <c r="D79" s="5">
        <v>1</v>
      </c>
      <c r="E79" s="6"/>
      <c r="F79" s="22"/>
      <c r="G79" s="22"/>
      <c r="H79" s="22"/>
      <c r="I79" s="22"/>
    </row>
    <row r="80" spans="1:9" ht="75" x14ac:dyDescent="0.3">
      <c r="A80" s="4">
        <v>37</v>
      </c>
      <c r="B80" s="20" t="s">
        <v>67</v>
      </c>
      <c r="C80" s="17" t="s">
        <v>191</v>
      </c>
      <c r="D80" s="17" t="s">
        <v>192</v>
      </c>
      <c r="E80" s="6">
        <f t="shared" si="0"/>
        <v>410290.82799999998</v>
      </c>
      <c r="F80" s="22">
        <v>410290.82799999998</v>
      </c>
      <c r="G80" s="22"/>
      <c r="H80" s="22"/>
      <c r="I80" s="22"/>
    </row>
    <row r="81" spans="1:9" x14ac:dyDescent="0.3">
      <c r="A81" s="4" t="s">
        <v>189</v>
      </c>
      <c r="B81" s="20" t="s">
        <v>180</v>
      </c>
      <c r="C81" s="5" t="s">
        <v>112</v>
      </c>
      <c r="D81" s="5">
        <v>1</v>
      </c>
      <c r="E81" s="6"/>
      <c r="F81" s="22"/>
      <c r="G81" s="22"/>
      <c r="H81" s="22"/>
      <c r="I81" s="22"/>
    </row>
    <row r="82" spans="1:9" x14ac:dyDescent="0.3">
      <c r="A82" s="4" t="s">
        <v>190</v>
      </c>
      <c r="B82" s="20" t="s">
        <v>153</v>
      </c>
      <c r="C82" s="5" t="s">
        <v>136</v>
      </c>
      <c r="D82" s="5">
        <v>3</v>
      </c>
      <c r="E82" s="6"/>
      <c r="F82" s="22"/>
      <c r="G82" s="22"/>
      <c r="H82" s="22"/>
      <c r="I82" s="22"/>
    </row>
    <row r="83" spans="1:9" ht="93.75" x14ac:dyDescent="0.3">
      <c r="A83" s="4">
        <v>38</v>
      </c>
      <c r="B83" s="20" t="s">
        <v>68</v>
      </c>
      <c r="C83" s="5" t="s">
        <v>241</v>
      </c>
      <c r="D83" s="5">
        <v>1</v>
      </c>
      <c r="E83" s="6">
        <f t="shared" si="0"/>
        <v>500000</v>
      </c>
      <c r="F83" s="22">
        <v>500000</v>
      </c>
      <c r="G83" s="22"/>
      <c r="H83" s="22"/>
      <c r="I83" s="22"/>
    </row>
    <row r="84" spans="1:9" x14ac:dyDescent="0.3">
      <c r="A84" s="38">
        <v>39</v>
      </c>
      <c r="B84" s="24" t="s">
        <v>22</v>
      </c>
      <c r="C84" s="5"/>
      <c r="D84" s="5"/>
      <c r="E84" s="6">
        <f t="shared" si="0"/>
        <v>506304.74123007414</v>
      </c>
      <c r="F84" s="22">
        <v>506304.74123007414</v>
      </c>
      <c r="G84" s="22"/>
      <c r="H84" s="22"/>
      <c r="I84" s="22"/>
    </row>
    <row r="85" spans="1:9" ht="37.5" x14ac:dyDescent="0.3">
      <c r="A85" s="38">
        <v>40</v>
      </c>
      <c r="B85" s="24" t="s">
        <v>21</v>
      </c>
      <c r="C85" s="5" t="s">
        <v>237</v>
      </c>
      <c r="D85" s="5">
        <v>117</v>
      </c>
      <c r="E85" s="6">
        <f t="shared" si="0"/>
        <v>1892817.5499100003</v>
      </c>
      <c r="F85" s="22">
        <v>1892817.5499100003</v>
      </c>
      <c r="G85" s="22"/>
      <c r="H85" s="22"/>
      <c r="I85" s="22"/>
    </row>
    <row r="86" spans="1:9" x14ac:dyDescent="0.3">
      <c r="A86" s="38">
        <v>41</v>
      </c>
      <c r="B86" s="24" t="s">
        <v>69</v>
      </c>
      <c r="C86" s="5" t="s">
        <v>112</v>
      </c>
      <c r="D86" s="5">
        <v>7223</v>
      </c>
      <c r="E86" s="6">
        <f t="shared" si="0"/>
        <v>2371935.7538672001</v>
      </c>
      <c r="F86" s="22">
        <v>2371935.7538672001</v>
      </c>
      <c r="G86" s="22"/>
      <c r="H86" s="22"/>
      <c r="I86" s="22"/>
    </row>
    <row r="87" spans="1:9" x14ac:dyDescent="0.3">
      <c r="A87" s="32"/>
      <c r="B87" s="26" t="s">
        <v>71</v>
      </c>
      <c r="C87" s="33"/>
      <c r="D87" s="33"/>
      <c r="E87" s="34"/>
      <c r="F87" s="35"/>
      <c r="G87" s="35"/>
      <c r="H87" s="35"/>
      <c r="I87" s="36"/>
    </row>
    <row r="88" spans="1:9" x14ac:dyDescent="0.3">
      <c r="A88" s="27"/>
      <c r="B88" s="28" t="s">
        <v>72</v>
      </c>
      <c r="C88" s="37"/>
      <c r="D88" s="37"/>
      <c r="E88" s="30">
        <f>SUM(F88:I88)</f>
        <v>22332586.570584752</v>
      </c>
      <c r="F88" s="30">
        <f>F89+F138+F156+F157+F158</f>
        <v>21332586.570584752</v>
      </c>
      <c r="G88" s="30">
        <f>G89+G138+G156+G157+G158</f>
        <v>1000000</v>
      </c>
      <c r="H88" s="30">
        <f>H89+H138+H156+H157+H158</f>
        <v>0</v>
      </c>
      <c r="I88" s="30">
        <f>I89+I138+I156+I157+I158</f>
        <v>0</v>
      </c>
    </row>
    <row r="89" spans="1:9" x14ac:dyDescent="0.3">
      <c r="A89" s="4"/>
      <c r="B89" s="20" t="s">
        <v>14</v>
      </c>
      <c r="C89" s="5"/>
      <c r="D89" s="5"/>
      <c r="E89" s="6">
        <f>SUM(F89:I89)</f>
        <v>12381457.269778138</v>
      </c>
      <c r="F89" s="6">
        <f>SUM(F90:F137)</f>
        <v>11381457.269778138</v>
      </c>
      <c r="G89" s="6">
        <f>SUM(G90:G137)</f>
        <v>1000000</v>
      </c>
      <c r="H89" s="6">
        <f>SUM(H90:H137)</f>
        <v>0</v>
      </c>
      <c r="I89" s="6">
        <f>SUM(I90:I137)</f>
        <v>0</v>
      </c>
    </row>
    <row r="90" spans="1:9" x14ac:dyDescent="0.3">
      <c r="A90" s="4">
        <v>1</v>
      </c>
      <c r="B90" s="20" t="s">
        <v>37</v>
      </c>
      <c r="C90" s="17" t="s">
        <v>112</v>
      </c>
      <c r="D90" s="17">
        <v>2</v>
      </c>
      <c r="E90" s="6">
        <f>SUM(F90:I90)</f>
        <v>710560.513708018</v>
      </c>
      <c r="F90" s="22">
        <v>710560.513708018</v>
      </c>
      <c r="G90" s="22"/>
      <c r="H90" s="22"/>
      <c r="I90" s="22"/>
    </row>
    <row r="91" spans="1:9" x14ac:dyDescent="0.3">
      <c r="A91" s="4" t="s">
        <v>115</v>
      </c>
      <c r="B91" s="20" t="s">
        <v>113</v>
      </c>
      <c r="C91" s="17" t="s">
        <v>112</v>
      </c>
      <c r="D91" s="17">
        <v>1</v>
      </c>
      <c r="E91" s="6"/>
      <c r="F91" s="22"/>
      <c r="G91" s="22"/>
      <c r="H91" s="22"/>
      <c r="I91" s="22"/>
    </row>
    <row r="92" spans="1:9" x14ac:dyDescent="0.3">
      <c r="A92" s="4" t="s">
        <v>116</v>
      </c>
      <c r="B92" s="20" t="s">
        <v>117</v>
      </c>
      <c r="C92" s="17" t="s">
        <v>112</v>
      </c>
      <c r="D92" s="17">
        <v>1</v>
      </c>
      <c r="E92" s="6"/>
      <c r="F92" s="22"/>
      <c r="G92" s="22"/>
      <c r="H92" s="22"/>
      <c r="I92" s="22"/>
    </row>
    <row r="93" spans="1:9" ht="37.5" x14ac:dyDescent="0.3">
      <c r="A93" s="4">
        <v>2</v>
      </c>
      <c r="B93" s="20" t="s">
        <v>38</v>
      </c>
      <c r="C93" s="17" t="s">
        <v>123</v>
      </c>
      <c r="D93" s="17" t="s">
        <v>124</v>
      </c>
      <c r="E93" s="6">
        <f>SUM(F93:I93)</f>
        <v>521784.92099999997</v>
      </c>
      <c r="F93" s="22">
        <v>521784.92099999997</v>
      </c>
      <c r="G93" s="22"/>
      <c r="H93" s="22"/>
      <c r="I93" s="22"/>
    </row>
    <row r="94" spans="1:9" x14ac:dyDescent="0.3">
      <c r="A94" s="4" t="s">
        <v>125</v>
      </c>
      <c r="B94" s="20" t="s">
        <v>118</v>
      </c>
      <c r="C94" s="5" t="s">
        <v>112</v>
      </c>
      <c r="D94" s="5">
        <v>6</v>
      </c>
      <c r="E94" s="6"/>
      <c r="F94" s="22"/>
      <c r="G94" s="22"/>
      <c r="H94" s="22"/>
      <c r="I94" s="22"/>
    </row>
    <row r="95" spans="1:9" x14ac:dyDescent="0.3">
      <c r="A95" s="4" t="s">
        <v>126</v>
      </c>
      <c r="B95" s="20" t="s">
        <v>119</v>
      </c>
      <c r="C95" s="5" t="s">
        <v>112</v>
      </c>
      <c r="D95" s="5">
        <v>49</v>
      </c>
      <c r="E95" s="6"/>
      <c r="F95" s="22"/>
      <c r="G95" s="22"/>
      <c r="H95" s="22"/>
      <c r="I95" s="22"/>
    </row>
    <row r="96" spans="1:9" ht="37.5" x14ac:dyDescent="0.3">
      <c r="A96" s="4" t="s">
        <v>127</v>
      </c>
      <c r="B96" s="20" t="s">
        <v>120</v>
      </c>
      <c r="C96" s="5" t="s">
        <v>121</v>
      </c>
      <c r="D96" s="5">
        <v>2</v>
      </c>
      <c r="E96" s="6"/>
      <c r="F96" s="22"/>
      <c r="G96" s="22"/>
      <c r="H96" s="22"/>
      <c r="I96" s="22"/>
    </row>
    <row r="97" spans="1:9" x14ac:dyDescent="0.3">
      <c r="A97" s="4" t="s">
        <v>128</v>
      </c>
      <c r="B97" s="20" t="s">
        <v>122</v>
      </c>
      <c r="C97" s="5" t="s">
        <v>121</v>
      </c>
      <c r="D97" s="5">
        <v>4</v>
      </c>
      <c r="E97" s="6"/>
      <c r="F97" s="22"/>
      <c r="G97" s="22"/>
      <c r="H97" s="22"/>
      <c r="I97" s="22"/>
    </row>
    <row r="98" spans="1:9" x14ac:dyDescent="0.3">
      <c r="A98" s="4">
        <v>3</v>
      </c>
      <c r="B98" s="20" t="s">
        <v>39</v>
      </c>
      <c r="C98" s="5" t="s">
        <v>112</v>
      </c>
      <c r="D98" s="5">
        <v>5</v>
      </c>
      <c r="E98" s="6">
        <f>SUM(F98:I98)</f>
        <v>1375490</v>
      </c>
      <c r="F98" s="22">
        <v>1375490</v>
      </c>
      <c r="G98" s="22"/>
      <c r="H98" s="22"/>
      <c r="I98" s="22"/>
    </row>
    <row r="99" spans="1:9" x14ac:dyDescent="0.3">
      <c r="A99" s="4" t="s">
        <v>133</v>
      </c>
      <c r="B99" s="20" t="s">
        <v>114</v>
      </c>
      <c r="C99" s="5" t="s">
        <v>112</v>
      </c>
      <c r="D99" s="17">
        <v>1</v>
      </c>
      <c r="E99" s="6"/>
      <c r="F99" s="22"/>
      <c r="G99" s="22"/>
      <c r="H99" s="22"/>
      <c r="I99" s="22"/>
    </row>
    <row r="100" spans="1:9" x14ac:dyDescent="0.3">
      <c r="A100" s="4" t="s">
        <v>186</v>
      </c>
      <c r="B100" s="20" t="s">
        <v>131</v>
      </c>
      <c r="C100" s="5" t="s">
        <v>112</v>
      </c>
      <c r="D100" s="17">
        <v>1</v>
      </c>
      <c r="E100" s="6"/>
      <c r="F100" s="22"/>
      <c r="G100" s="22"/>
      <c r="H100" s="22"/>
      <c r="I100" s="22"/>
    </row>
    <row r="101" spans="1:9" x14ac:dyDescent="0.3">
      <c r="A101" s="4" t="s">
        <v>187</v>
      </c>
      <c r="B101" s="20" t="s">
        <v>129</v>
      </c>
      <c r="C101" s="5" t="s">
        <v>112</v>
      </c>
      <c r="D101" s="17">
        <v>1</v>
      </c>
      <c r="E101" s="6"/>
      <c r="F101" s="22"/>
      <c r="G101" s="22"/>
      <c r="H101" s="22"/>
      <c r="I101" s="22"/>
    </row>
    <row r="102" spans="1:9" x14ac:dyDescent="0.3">
      <c r="A102" s="4" t="s">
        <v>188</v>
      </c>
      <c r="B102" s="20" t="s">
        <v>130</v>
      </c>
      <c r="C102" s="5" t="s">
        <v>112</v>
      </c>
      <c r="D102" s="17">
        <v>2</v>
      </c>
      <c r="E102" s="6"/>
      <c r="F102" s="22"/>
      <c r="G102" s="22"/>
      <c r="H102" s="22"/>
      <c r="I102" s="22"/>
    </row>
    <row r="103" spans="1:9" ht="37.5" x14ac:dyDescent="0.3">
      <c r="A103" s="4">
        <v>4</v>
      </c>
      <c r="B103" s="20" t="s">
        <v>40</v>
      </c>
      <c r="C103" s="5" t="s">
        <v>112</v>
      </c>
      <c r="D103" s="5">
        <v>4</v>
      </c>
      <c r="E103" s="6">
        <f>SUM(F103:I103)</f>
        <v>20206.440000000002</v>
      </c>
      <c r="F103" s="22">
        <v>20206.440000000002</v>
      </c>
      <c r="G103" s="22"/>
      <c r="H103" s="22"/>
      <c r="I103" s="22"/>
    </row>
    <row r="104" spans="1:9" ht="37.5" x14ac:dyDescent="0.3">
      <c r="A104" s="4">
        <v>5</v>
      </c>
      <c r="B104" s="20" t="s">
        <v>242</v>
      </c>
      <c r="C104" s="5" t="s">
        <v>112</v>
      </c>
      <c r="D104" s="5">
        <v>212</v>
      </c>
      <c r="E104" s="6">
        <f>SUM(F104:I104)</f>
        <v>54207.843940620005</v>
      </c>
      <c r="F104" s="22">
        <v>54207.843940620005</v>
      </c>
      <c r="G104" s="22"/>
      <c r="H104" s="22"/>
      <c r="I104" s="22"/>
    </row>
    <row r="105" spans="1:9" ht="37.5" x14ac:dyDescent="0.3">
      <c r="A105" s="4">
        <v>6</v>
      </c>
      <c r="B105" s="20" t="s">
        <v>41</v>
      </c>
      <c r="C105" s="7" t="s">
        <v>112</v>
      </c>
      <c r="D105" s="7">
        <v>3</v>
      </c>
      <c r="E105" s="6">
        <f>SUM(F105:I105)</f>
        <v>23520</v>
      </c>
      <c r="F105" s="22">
        <v>23520</v>
      </c>
      <c r="G105" s="22"/>
      <c r="H105" s="22"/>
      <c r="I105" s="22"/>
    </row>
    <row r="106" spans="1:9" ht="37.5" x14ac:dyDescent="0.3">
      <c r="A106" s="4">
        <v>7</v>
      </c>
      <c r="B106" s="20" t="s">
        <v>42</v>
      </c>
      <c r="C106" s="5" t="s">
        <v>112</v>
      </c>
      <c r="D106" s="5">
        <v>14</v>
      </c>
      <c r="E106" s="6">
        <f>SUM(F106:I106)</f>
        <v>37517.445</v>
      </c>
      <c r="F106" s="22">
        <v>37517.445</v>
      </c>
      <c r="G106" s="22"/>
      <c r="H106" s="22"/>
      <c r="I106" s="22"/>
    </row>
    <row r="107" spans="1:9" ht="75" x14ac:dyDescent="0.3">
      <c r="A107" s="4">
        <v>8</v>
      </c>
      <c r="B107" s="20" t="s">
        <v>45</v>
      </c>
      <c r="C107" s="17" t="s">
        <v>141</v>
      </c>
      <c r="D107" s="17" t="s">
        <v>142</v>
      </c>
      <c r="E107" s="6">
        <f>SUM(F107:I107)</f>
        <v>550071.46</v>
      </c>
      <c r="F107" s="22">
        <v>550071.46</v>
      </c>
      <c r="G107" s="22"/>
      <c r="H107" s="22"/>
      <c r="I107" s="22"/>
    </row>
    <row r="108" spans="1:9" x14ac:dyDescent="0.3">
      <c r="A108" s="4" t="s">
        <v>143</v>
      </c>
      <c r="B108" s="20" t="s">
        <v>138</v>
      </c>
      <c r="C108" s="5" t="s">
        <v>136</v>
      </c>
      <c r="D108" s="5">
        <v>57.360999999999997</v>
      </c>
      <c r="E108" s="6"/>
      <c r="F108" s="22"/>
      <c r="G108" s="22"/>
      <c r="H108" s="22"/>
      <c r="I108" s="22"/>
    </row>
    <row r="109" spans="1:9" x14ac:dyDescent="0.3">
      <c r="A109" s="4" t="s">
        <v>144</v>
      </c>
      <c r="B109" s="20" t="s">
        <v>139</v>
      </c>
      <c r="C109" s="5" t="s">
        <v>112</v>
      </c>
      <c r="D109" s="5">
        <v>6</v>
      </c>
      <c r="E109" s="6"/>
      <c r="F109" s="22"/>
      <c r="G109" s="22"/>
      <c r="H109" s="22"/>
      <c r="I109" s="22"/>
    </row>
    <row r="110" spans="1:9" x14ac:dyDescent="0.3">
      <c r="A110" s="4" t="s">
        <v>145</v>
      </c>
      <c r="B110" s="20" t="s">
        <v>140</v>
      </c>
      <c r="C110" s="5" t="s">
        <v>112</v>
      </c>
      <c r="D110" s="5">
        <v>5</v>
      </c>
      <c r="E110" s="6"/>
      <c r="F110" s="22"/>
      <c r="G110" s="22"/>
      <c r="H110" s="22"/>
      <c r="I110" s="22"/>
    </row>
    <row r="111" spans="1:9" ht="75" x14ac:dyDescent="0.3">
      <c r="A111" s="4">
        <v>9</v>
      </c>
      <c r="B111" s="20" t="s">
        <v>97</v>
      </c>
      <c r="C111" s="17" t="s">
        <v>141</v>
      </c>
      <c r="D111" s="17" t="s">
        <v>170</v>
      </c>
      <c r="E111" s="6">
        <f>SUM(F111:I111)</f>
        <v>1000000</v>
      </c>
      <c r="F111" s="22"/>
      <c r="G111" s="22">
        <v>1000000</v>
      </c>
      <c r="H111" s="22"/>
      <c r="I111" s="22"/>
    </row>
    <row r="112" spans="1:9" x14ac:dyDescent="0.3">
      <c r="A112" s="4" t="s">
        <v>166</v>
      </c>
      <c r="B112" s="20" t="s">
        <v>138</v>
      </c>
      <c r="C112" s="5" t="s">
        <v>136</v>
      </c>
      <c r="D112" s="5">
        <v>378.6087</v>
      </c>
      <c r="E112" s="6"/>
      <c r="F112" s="22"/>
      <c r="G112" s="22"/>
      <c r="H112" s="22"/>
      <c r="I112" s="22"/>
    </row>
    <row r="113" spans="1:9" x14ac:dyDescent="0.3">
      <c r="A113" s="4" t="s">
        <v>167</v>
      </c>
      <c r="B113" s="20" t="s">
        <v>139</v>
      </c>
      <c r="C113" s="5" t="s">
        <v>112</v>
      </c>
      <c r="D113" s="5">
        <v>13</v>
      </c>
      <c r="E113" s="6"/>
      <c r="F113" s="22"/>
      <c r="G113" s="22"/>
      <c r="H113" s="22"/>
      <c r="I113" s="22"/>
    </row>
    <row r="114" spans="1:9" x14ac:dyDescent="0.3">
      <c r="A114" s="4" t="s">
        <v>169</v>
      </c>
      <c r="B114" s="20" t="s">
        <v>140</v>
      </c>
      <c r="C114" s="5" t="s">
        <v>112</v>
      </c>
      <c r="D114" s="5">
        <v>109</v>
      </c>
      <c r="E114" s="6"/>
      <c r="F114" s="22"/>
      <c r="G114" s="22"/>
      <c r="H114" s="22"/>
      <c r="I114" s="22"/>
    </row>
    <row r="115" spans="1:9" ht="75" x14ac:dyDescent="0.3">
      <c r="A115" s="4">
        <v>10</v>
      </c>
      <c r="B115" s="20" t="s">
        <v>15</v>
      </c>
      <c r="C115" s="17" t="s">
        <v>155</v>
      </c>
      <c r="D115" s="17" t="s">
        <v>156</v>
      </c>
      <c r="E115" s="6">
        <f>SUM(F115:I115)</f>
        <v>446044.2667156047</v>
      </c>
      <c r="F115" s="22">
        <v>446044.2667156047</v>
      </c>
      <c r="G115" s="22"/>
      <c r="H115" s="22"/>
      <c r="I115" s="22"/>
    </row>
    <row r="116" spans="1:9" x14ac:dyDescent="0.3">
      <c r="A116" s="4" t="s">
        <v>171</v>
      </c>
      <c r="B116" s="20" t="s">
        <v>153</v>
      </c>
      <c r="C116" s="5" t="s">
        <v>136</v>
      </c>
      <c r="D116" s="17">
        <v>19.899999999999999</v>
      </c>
      <c r="E116" s="6"/>
      <c r="F116" s="22"/>
      <c r="G116" s="22"/>
      <c r="H116" s="22"/>
      <c r="I116" s="22"/>
    </row>
    <row r="117" spans="1:9" x14ac:dyDescent="0.3">
      <c r="A117" s="4" t="s">
        <v>172</v>
      </c>
      <c r="B117" s="20" t="s">
        <v>140</v>
      </c>
      <c r="C117" s="5" t="s">
        <v>112</v>
      </c>
      <c r="D117" s="17">
        <v>15</v>
      </c>
      <c r="E117" s="6"/>
      <c r="F117" s="22"/>
      <c r="G117" s="22"/>
      <c r="H117" s="22"/>
      <c r="I117" s="22"/>
    </row>
    <row r="118" spans="1:9" x14ac:dyDescent="0.3">
      <c r="A118" s="4" t="s">
        <v>173</v>
      </c>
      <c r="B118" s="20" t="s">
        <v>154</v>
      </c>
      <c r="C118" s="5" t="s">
        <v>121</v>
      </c>
      <c r="D118" s="17">
        <v>4</v>
      </c>
      <c r="E118" s="6"/>
      <c r="F118" s="22"/>
      <c r="G118" s="22"/>
      <c r="H118" s="22"/>
      <c r="I118" s="22"/>
    </row>
    <row r="119" spans="1:9" ht="75" x14ac:dyDescent="0.3">
      <c r="A119" s="4">
        <v>11</v>
      </c>
      <c r="B119" s="20" t="s">
        <v>46</v>
      </c>
      <c r="C119" s="17" t="s">
        <v>141</v>
      </c>
      <c r="D119" s="17" t="s">
        <v>228</v>
      </c>
      <c r="E119" s="6">
        <f>SUM(F119:I119)</f>
        <v>507037.39250000002</v>
      </c>
      <c r="F119" s="22">
        <v>507037.39250000002</v>
      </c>
      <c r="G119" s="22"/>
      <c r="H119" s="22"/>
      <c r="I119" s="22"/>
    </row>
    <row r="120" spans="1:9" x14ac:dyDescent="0.3">
      <c r="A120" s="4" t="s">
        <v>157</v>
      </c>
      <c r="B120" s="20" t="s">
        <v>153</v>
      </c>
      <c r="C120" s="5" t="s">
        <v>136</v>
      </c>
      <c r="D120" s="5">
        <v>14.85</v>
      </c>
      <c r="E120" s="6"/>
      <c r="F120" s="22"/>
      <c r="G120" s="22"/>
      <c r="H120" s="22"/>
      <c r="I120" s="22"/>
    </row>
    <row r="121" spans="1:9" x14ac:dyDescent="0.3">
      <c r="A121" s="4" t="s">
        <v>158</v>
      </c>
      <c r="B121" s="20" t="s">
        <v>198</v>
      </c>
      <c r="C121" s="5" t="s">
        <v>112</v>
      </c>
      <c r="D121" s="5">
        <v>5</v>
      </c>
      <c r="E121" s="6"/>
      <c r="F121" s="22"/>
      <c r="G121" s="22"/>
      <c r="H121" s="22"/>
      <c r="I121" s="22"/>
    </row>
    <row r="122" spans="1:9" ht="75" x14ac:dyDescent="0.3">
      <c r="A122" s="4">
        <v>12</v>
      </c>
      <c r="B122" s="20" t="s">
        <v>47</v>
      </c>
      <c r="C122" s="17" t="s">
        <v>141</v>
      </c>
      <c r="D122" s="17" t="s">
        <v>229</v>
      </c>
      <c r="E122" s="6">
        <f>SUM(F122:I122)</f>
        <v>530607.1825</v>
      </c>
      <c r="F122" s="22">
        <v>530607.1825</v>
      </c>
      <c r="G122" s="22"/>
      <c r="H122" s="22"/>
      <c r="I122" s="22"/>
    </row>
    <row r="123" spans="1:9" x14ac:dyDescent="0.3">
      <c r="A123" s="4" t="s">
        <v>160</v>
      </c>
      <c r="B123" s="20" t="s">
        <v>153</v>
      </c>
      <c r="C123" s="5" t="s">
        <v>136</v>
      </c>
      <c r="D123" s="5">
        <v>24.3</v>
      </c>
      <c r="E123" s="6"/>
      <c r="F123" s="22"/>
      <c r="G123" s="22"/>
      <c r="H123" s="22"/>
      <c r="I123" s="22"/>
    </row>
    <row r="124" spans="1:9" x14ac:dyDescent="0.3">
      <c r="A124" s="4" t="s">
        <v>161</v>
      </c>
      <c r="B124" s="20" t="s">
        <v>198</v>
      </c>
      <c r="C124" s="5" t="s">
        <v>112</v>
      </c>
      <c r="D124" s="5">
        <v>19</v>
      </c>
      <c r="E124" s="6"/>
      <c r="F124" s="22"/>
      <c r="G124" s="22"/>
      <c r="H124" s="22"/>
      <c r="I124" s="22"/>
    </row>
    <row r="125" spans="1:9" ht="75" x14ac:dyDescent="0.3">
      <c r="A125" s="4">
        <v>13</v>
      </c>
      <c r="B125" s="20" t="s">
        <v>16</v>
      </c>
      <c r="C125" s="17" t="s">
        <v>162</v>
      </c>
      <c r="D125" s="17" t="s">
        <v>163</v>
      </c>
      <c r="E125" s="6">
        <f>SUM(F125:I125)</f>
        <v>342486.59690769057</v>
      </c>
      <c r="F125" s="22">
        <v>342486.59690769057</v>
      </c>
      <c r="G125" s="22"/>
      <c r="H125" s="22"/>
      <c r="I125" s="22"/>
    </row>
    <row r="126" spans="1:9" x14ac:dyDescent="0.3">
      <c r="A126" s="4" t="s">
        <v>230</v>
      </c>
      <c r="B126" s="20" t="s">
        <v>153</v>
      </c>
      <c r="C126" s="5" t="s">
        <v>136</v>
      </c>
      <c r="D126" s="17">
        <v>13.04</v>
      </c>
      <c r="E126" s="6"/>
      <c r="F126" s="22"/>
      <c r="G126" s="22"/>
      <c r="H126" s="22"/>
      <c r="I126" s="22"/>
    </row>
    <row r="127" spans="1:9" x14ac:dyDescent="0.3">
      <c r="A127" s="4" t="s">
        <v>231</v>
      </c>
      <c r="B127" s="20" t="s">
        <v>154</v>
      </c>
      <c r="C127" s="5" t="s">
        <v>121</v>
      </c>
      <c r="D127" s="17">
        <v>12</v>
      </c>
      <c r="E127" s="6"/>
      <c r="F127" s="22"/>
      <c r="G127" s="22"/>
      <c r="H127" s="22"/>
      <c r="I127" s="22"/>
    </row>
    <row r="128" spans="1:9" ht="37.5" x14ac:dyDescent="0.3">
      <c r="A128" s="4">
        <v>14</v>
      </c>
      <c r="B128" s="20" t="s">
        <v>50</v>
      </c>
      <c r="C128" s="17" t="s">
        <v>191</v>
      </c>
      <c r="D128" s="17" t="s">
        <v>233</v>
      </c>
      <c r="E128" s="6">
        <f>SUM(F128:I128)</f>
        <v>765449.77999999991</v>
      </c>
      <c r="F128" s="22">
        <v>765449.77999999991</v>
      </c>
      <c r="G128" s="22"/>
      <c r="H128" s="22"/>
      <c r="I128" s="22"/>
    </row>
    <row r="129" spans="1:14" x14ac:dyDescent="0.3">
      <c r="A129" s="4" t="s">
        <v>234</v>
      </c>
      <c r="B129" s="20" t="s">
        <v>232</v>
      </c>
      <c r="C129" s="5" t="s">
        <v>112</v>
      </c>
      <c r="D129" s="5">
        <v>12</v>
      </c>
      <c r="E129" s="6"/>
      <c r="F129" s="22"/>
      <c r="G129" s="22"/>
      <c r="H129" s="22"/>
      <c r="I129" s="22"/>
    </row>
    <row r="130" spans="1:14" x14ac:dyDescent="0.3">
      <c r="A130" s="4" t="s">
        <v>235</v>
      </c>
      <c r="B130" s="20" t="s">
        <v>153</v>
      </c>
      <c r="C130" s="5" t="s">
        <v>136</v>
      </c>
      <c r="D130" s="5">
        <v>3</v>
      </c>
      <c r="E130" s="6"/>
      <c r="F130" s="22"/>
      <c r="G130" s="22"/>
      <c r="H130" s="22"/>
      <c r="I130" s="22"/>
    </row>
    <row r="131" spans="1:14" ht="37.5" x14ac:dyDescent="0.3">
      <c r="A131" s="4">
        <v>15</v>
      </c>
      <c r="B131" s="20" t="s">
        <v>18</v>
      </c>
      <c r="C131" s="17" t="s">
        <v>191</v>
      </c>
      <c r="D131" s="17" t="s">
        <v>239</v>
      </c>
      <c r="E131" s="6">
        <f>SUM(F131:I131)</f>
        <v>1746872.76123214</v>
      </c>
      <c r="F131" s="22">
        <v>1746872.76123214</v>
      </c>
      <c r="G131" s="22"/>
      <c r="H131" s="22"/>
      <c r="I131" s="22"/>
    </row>
    <row r="132" spans="1:14" x14ac:dyDescent="0.3">
      <c r="A132" s="4" t="s">
        <v>213</v>
      </c>
      <c r="B132" s="20" t="s">
        <v>238</v>
      </c>
      <c r="C132" s="5" t="s">
        <v>112</v>
      </c>
      <c r="D132" s="5">
        <v>271</v>
      </c>
      <c r="E132" s="6"/>
      <c r="F132" s="22"/>
      <c r="G132" s="22"/>
      <c r="H132" s="22"/>
      <c r="I132" s="22"/>
    </row>
    <row r="133" spans="1:14" x14ac:dyDescent="0.3">
      <c r="A133" s="4" t="s">
        <v>214</v>
      </c>
      <c r="B133" s="20" t="s">
        <v>153</v>
      </c>
      <c r="C133" s="5" t="s">
        <v>136</v>
      </c>
      <c r="D133" s="5">
        <v>31.3384</v>
      </c>
      <c r="E133" s="6"/>
      <c r="F133" s="22"/>
      <c r="G133" s="22"/>
      <c r="H133" s="22"/>
      <c r="I133" s="22"/>
    </row>
    <row r="134" spans="1:14" ht="37.5" x14ac:dyDescent="0.3">
      <c r="A134" s="4">
        <v>16</v>
      </c>
      <c r="B134" s="20" t="s">
        <v>19</v>
      </c>
      <c r="C134" s="5" t="s">
        <v>136</v>
      </c>
      <c r="D134" s="5">
        <v>73.293999999999997</v>
      </c>
      <c r="E134" s="6">
        <f t="shared" ref="E134:E144" si="1">SUM(F134:I134)</f>
        <v>2114239.5557053569</v>
      </c>
      <c r="F134" s="22">
        <v>2114239.5557053569</v>
      </c>
      <c r="G134" s="22"/>
      <c r="H134" s="22"/>
      <c r="I134" s="22"/>
    </row>
    <row r="135" spans="1:14" ht="37.5" x14ac:dyDescent="0.3">
      <c r="A135" s="4">
        <v>17</v>
      </c>
      <c r="B135" s="20" t="s">
        <v>56</v>
      </c>
      <c r="C135" s="5" t="s">
        <v>112</v>
      </c>
      <c r="D135" s="5">
        <v>243</v>
      </c>
      <c r="E135" s="6">
        <f t="shared" si="1"/>
        <v>385361.11056870728</v>
      </c>
      <c r="F135" s="22">
        <v>385361.11056870728</v>
      </c>
      <c r="G135" s="22"/>
      <c r="H135" s="22"/>
      <c r="I135" s="22"/>
    </row>
    <row r="136" spans="1:14" ht="37.5" x14ac:dyDescent="0.3">
      <c r="A136" s="4">
        <v>18</v>
      </c>
      <c r="B136" s="20" t="s">
        <v>243</v>
      </c>
      <c r="C136" s="5" t="s">
        <v>244</v>
      </c>
      <c r="D136" s="5"/>
      <c r="E136" s="6">
        <f t="shared" si="1"/>
        <v>662000</v>
      </c>
      <c r="F136" s="22">
        <v>662000</v>
      </c>
      <c r="G136" s="22"/>
      <c r="H136" s="22"/>
      <c r="I136" s="22"/>
    </row>
    <row r="137" spans="1:14" x14ac:dyDescent="0.3">
      <c r="A137" s="4">
        <v>19</v>
      </c>
      <c r="B137" s="20" t="s">
        <v>245</v>
      </c>
      <c r="C137" s="5" t="s">
        <v>241</v>
      </c>
      <c r="D137" s="5">
        <v>1</v>
      </c>
      <c r="E137" s="6">
        <f t="shared" si="1"/>
        <v>588000</v>
      </c>
      <c r="F137" s="22">
        <v>588000</v>
      </c>
      <c r="G137" s="22"/>
      <c r="H137" s="22"/>
      <c r="I137" s="22"/>
    </row>
    <row r="138" spans="1:14" x14ac:dyDescent="0.3">
      <c r="A138" s="4"/>
      <c r="B138" s="24" t="s">
        <v>76</v>
      </c>
      <c r="C138" s="5"/>
      <c r="D138" s="5"/>
      <c r="E138" s="6">
        <f t="shared" si="1"/>
        <v>6608216.0019983817</v>
      </c>
      <c r="F138" s="6">
        <f>SUM(F139:F155)</f>
        <v>6608216.0019983817</v>
      </c>
      <c r="G138" s="6">
        <f>SUM(G139:G155)</f>
        <v>0</v>
      </c>
      <c r="H138" s="6">
        <f>SUM(H139:H155)</f>
        <v>0</v>
      </c>
      <c r="I138" s="6">
        <f>SUM(I139:I155)</f>
        <v>0</v>
      </c>
    </row>
    <row r="139" spans="1:14" ht="56.25" x14ac:dyDescent="0.3">
      <c r="A139" s="4">
        <v>20</v>
      </c>
      <c r="B139" s="20" t="s">
        <v>60</v>
      </c>
      <c r="C139" s="5" t="s">
        <v>112</v>
      </c>
      <c r="D139" s="5">
        <v>2</v>
      </c>
      <c r="E139" s="6">
        <f t="shared" si="1"/>
        <v>1760605.5159100003</v>
      </c>
      <c r="F139" s="22">
        <v>1760605.5159100003</v>
      </c>
      <c r="G139" s="22"/>
      <c r="H139" s="22"/>
      <c r="I139" s="16"/>
    </row>
    <row r="140" spans="1:14" ht="75" x14ac:dyDescent="0.3">
      <c r="A140" s="4">
        <v>21</v>
      </c>
      <c r="B140" s="20" t="s">
        <v>98</v>
      </c>
      <c r="C140" s="5" t="s">
        <v>112</v>
      </c>
      <c r="D140" s="5">
        <v>8</v>
      </c>
      <c r="E140" s="6">
        <f t="shared" si="1"/>
        <v>160000</v>
      </c>
      <c r="F140" s="22">
        <v>160000</v>
      </c>
      <c r="G140" s="22"/>
      <c r="H140" s="22"/>
      <c r="I140" s="16"/>
      <c r="N140" s="22"/>
    </row>
    <row r="141" spans="1:14" ht="37.5" x14ac:dyDescent="0.3">
      <c r="A141" s="4">
        <v>22</v>
      </c>
      <c r="B141" s="20" t="s">
        <v>77</v>
      </c>
      <c r="C141" s="5" t="s">
        <v>136</v>
      </c>
      <c r="D141" s="5">
        <f>11.79-5.4</f>
        <v>6.3899999999999988</v>
      </c>
      <c r="E141" s="6">
        <f t="shared" si="1"/>
        <v>1106679.08329598</v>
      </c>
      <c r="F141" s="22">
        <v>1106679.08329598</v>
      </c>
      <c r="G141" s="22"/>
      <c r="H141" s="22"/>
      <c r="I141" s="16"/>
    </row>
    <row r="142" spans="1:14" ht="37.5" x14ac:dyDescent="0.3">
      <c r="A142" s="4">
        <v>23</v>
      </c>
      <c r="B142" s="20" t="s">
        <v>78</v>
      </c>
      <c r="C142" s="5" t="s">
        <v>136</v>
      </c>
      <c r="D142" s="5">
        <v>5.4</v>
      </c>
      <c r="E142" s="6">
        <f t="shared" si="1"/>
        <v>1110395.3282032099</v>
      </c>
      <c r="F142" s="22">
        <v>1110395.3282032099</v>
      </c>
      <c r="G142" s="22"/>
      <c r="H142" s="22"/>
      <c r="I142" s="16"/>
    </row>
    <row r="143" spans="1:14" ht="56.25" x14ac:dyDescent="0.3">
      <c r="A143" s="4">
        <v>24</v>
      </c>
      <c r="B143" s="20" t="s">
        <v>95</v>
      </c>
      <c r="C143" s="5" t="s">
        <v>136</v>
      </c>
      <c r="D143" s="5">
        <v>19.079999999999998</v>
      </c>
      <c r="E143" s="6">
        <f t="shared" si="1"/>
        <v>748536.07458919194</v>
      </c>
      <c r="F143" s="22">
        <v>748536.07458919194</v>
      </c>
      <c r="G143" s="22"/>
      <c r="H143" s="22"/>
      <c r="I143" s="16"/>
    </row>
    <row r="144" spans="1:14" ht="37.5" x14ac:dyDescent="0.3">
      <c r="A144" s="4">
        <v>25</v>
      </c>
      <c r="B144" s="20" t="s">
        <v>99</v>
      </c>
      <c r="C144" s="5" t="s">
        <v>134</v>
      </c>
      <c r="D144" s="5">
        <v>1</v>
      </c>
      <c r="E144" s="6">
        <f t="shared" si="1"/>
        <v>20000</v>
      </c>
      <c r="F144" s="22">
        <v>20000</v>
      </c>
      <c r="G144" s="22"/>
      <c r="H144" s="22"/>
      <c r="I144" s="16"/>
    </row>
    <row r="145" spans="1:9" ht="37.5" x14ac:dyDescent="0.3">
      <c r="A145" s="4">
        <v>26</v>
      </c>
      <c r="B145" s="20" t="s">
        <v>100</v>
      </c>
      <c r="C145" s="5" t="s">
        <v>134</v>
      </c>
      <c r="D145" s="5">
        <v>1</v>
      </c>
      <c r="E145" s="6">
        <f t="shared" ref="E145:E224" si="2">SUM(F145:I145)</f>
        <v>2000</v>
      </c>
      <c r="F145" s="22">
        <v>2000</v>
      </c>
      <c r="G145" s="22"/>
      <c r="H145" s="22"/>
      <c r="I145" s="16"/>
    </row>
    <row r="146" spans="1:9" ht="37.5" x14ac:dyDescent="0.3">
      <c r="A146" s="4">
        <v>27</v>
      </c>
      <c r="B146" s="20" t="s">
        <v>63</v>
      </c>
      <c r="C146" s="17" t="s">
        <v>141</v>
      </c>
      <c r="D146" s="17" t="s">
        <v>199</v>
      </c>
      <c r="E146" s="6">
        <f t="shared" si="2"/>
        <v>450000</v>
      </c>
      <c r="F146" s="22">
        <v>450000</v>
      </c>
      <c r="G146" s="22"/>
      <c r="H146" s="22"/>
      <c r="I146" s="16"/>
    </row>
    <row r="147" spans="1:9" x14ac:dyDescent="0.3">
      <c r="A147" s="4" t="s">
        <v>203</v>
      </c>
      <c r="B147" s="20" t="s">
        <v>178</v>
      </c>
      <c r="C147" s="5" t="s">
        <v>136</v>
      </c>
      <c r="D147" s="5">
        <v>24</v>
      </c>
      <c r="E147" s="6"/>
      <c r="F147" s="22"/>
      <c r="G147" s="22"/>
      <c r="H147" s="22"/>
      <c r="I147" s="16"/>
    </row>
    <row r="148" spans="1:9" x14ac:dyDescent="0.3">
      <c r="A148" s="40" t="s">
        <v>204</v>
      </c>
      <c r="B148" s="20" t="s">
        <v>179</v>
      </c>
      <c r="C148" s="5" t="s">
        <v>136</v>
      </c>
      <c r="D148" s="5">
        <v>30</v>
      </c>
      <c r="E148" s="6"/>
      <c r="F148" s="22"/>
      <c r="G148" s="22"/>
      <c r="H148" s="22"/>
      <c r="I148" s="16"/>
    </row>
    <row r="149" spans="1:9" x14ac:dyDescent="0.3">
      <c r="A149" s="4" t="s">
        <v>205</v>
      </c>
      <c r="B149" s="20" t="s">
        <v>198</v>
      </c>
      <c r="C149" s="5" t="s">
        <v>112</v>
      </c>
      <c r="D149" s="5">
        <v>11</v>
      </c>
      <c r="E149" s="6"/>
      <c r="F149" s="22"/>
      <c r="G149" s="22"/>
      <c r="H149" s="22"/>
      <c r="I149" s="16"/>
    </row>
    <row r="150" spans="1:9" ht="37.5" x14ac:dyDescent="0.3">
      <c r="A150" s="4">
        <v>28</v>
      </c>
      <c r="B150" s="20" t="s">
        <v>64</v>
      </c>
      <c r="C150" s="17" t="s">
        <v>141</v>
      </c>
      <c r="D150" s="17" t="s">
        <v>202</v>
      </c>
      <c r="E150" s="6">
        <f t="shared" si="2"/>
        <v>500000</v>
      </c>
      <c r="F150" s="22">
        <v>500000</v>
      </c>
      <c r="G150" s="22"/>
      <c r="H150" s="22"/>
      <c r="I150" s="16"/>
    </row>
    <row r="151" spans="1:9" x14ac:dyDescent="0.3">
      <c r="A151" s="4" t="s">
        <v>251</v>
      </c>
      <c r="B151" s="20" t="s">
        <v>178</v>
      </c>
      <c r="C151" s="5" t="s">
        <v>136</v>
      </c>
      <c r="D151" s="5">
        <v>16.5</v>
      </c>
      <c r="E151" s="6"/>
      <c r="F151" s="22"/>
      <c r="G151" s="22"/>
      <c r="H151" s="22"/>
      <c r="I151" s="16"/>
    </row>
    <row r="152" spans="1:9" x14ac:dyDescent="0.3">
      <c r="A152" s="4" t="s">
        <v>252</v>
      </c>
      <c r="B152" s="20" t="s">
        <v>179</v>
      </c>
      <c r="C152" s="5" t="s">
        <v>136</v>
      </c>
      <c r="D152" s="5">
        <v>122.9</v>
      </c>
      <c r="E152" s="6"/>
      <c r="F152" s="22"/>
      <c r="G152" s="22"/>
      <c r="H152" s="22"/>
      <c r="I152" s="16"/>
    </row>
    <row r="153" spans="1:9" x14ac:dyDescent="0.3">
      <c r="A153" s="4" t="s">
        <v>253</v>
      </c>
      <c r="B153" s="20" t="s">
        <v>180</v>
      </c>
      <c r="C153" s="5" t="s">
        <v>112</v>
      </c>
      <c r="D153" s="5">
        <v>1</v>
      </c>
      <c r="E153" s="6"/>
      <c r="F153" s="22"/>
      <c r="G153" s="22"/>
      <c r="H153" s="22"/>
      <c r="I153" s="16"/>
    </row>
    <row r="154" spans="1:9" ht="37.5" x14ac:dyDescent="0.3">
      <c r="A154" s="4">
        <v>39</v>
      </c>
      <c r="B154" s="20" t="s">
        <v>246</v>
      </c>
      <c r="C154" s="5" t="s">
        <v>244</v>
      </c>
      <c r="D154" s="5"/>
      <c r="E154" s="6">
        <f t="shared" si="2"/>
        <v>250000</v>
      </c>
      <c r="F154" s="22">
        <v>250000</v>
      </c>
      <c r="G154" s="22"/>
      <c r="H154" s="22"/>
      <c r="I154" s="16"/>
    </row>
    <row r="155" spans="1:9" ht="93.75" x14ac:dyDescent="0.3">
      <c r="A155" s="4">
        <v>30</v>
      </c>
      <c r="B155" s="20" t="s">
        <v>68</v>
      </c>
      <c r="C155" s="5" t="s">
        <v>241</v>
      </c>
      <c r="D155" s="5">
        <v>1</v>
      </c>
      <c r="E155" s="6">
        <f t="shared" si="2"/>
        <v>500000</v>
      </c>
      <c r="F155" s="22">
        <v>500000</v>
      </c>
      <c r="G155" s="22"/>
      <c r="H155" s="22"/>
      <c r="I155" s="16"/>
    </row>
    <row r="156" spans="1:9" x14ac:dyDescent="0.3">
      <c r="A156" s="38">
        <v>31</v>
      </c>
      <c r="B156" s="24" t="s">
        <v>22</v>
      </c>
      <c r="C156" s="5"/>
      <c r="D156" s="5"/>
      <c r="E156" s="6">
        <f t="shared" si="2"/>
        <v>88956</v>
      </c>
      <c r="F156" s="22">
        <v>88956</v>
      </c>
      <c r="G156" s="22"/>
      <c r="H156" s="22"/>
      <c r="I156" s="16"/>
    </row>
    <row r="157" spans="1:9" ht="37.5" x14ac:dyDescent="0.3">
      <c r="A157" s="38">
        <v>32</v>
      </c>
      <c r="B157" s="24" t="s">
        <v>21</v>
      </c>
      <c r="C157" s="5"/>
      <c r="D157" s="5"/>
      <c r="E157" s="6">
        <f t="shared" si="2"/>
        <v>2101027.4804001004</v>
      </c>
      <c r="F157" s="22">
        <v>2101027.4804001004</v>
      </c>
      <c r="G157" s="22"/>
      <c r="H157" s="22"/>
      <c r="I157" s="16"/>
    </row>
    <row r="158" spans="1:9" x14ac:dyDescent="0.3">
      <c r="A158" s="38">
        <v>33</v>
      </c>
      <c r="B158" s="24" t="s">
        <v>69</v>
      </c>
      <c r="C158" s="5" t="s">
        <v>112</v>
      </c>
      <c r="D158" s="5">
        <v>2559</v>
      </c>
      <c r="E158" s="6">
        <f t="shared" si="2"/>
        <v>1152929.81840813</v>
      </c>
      <c r="F158" s="22">
        <v>1152929.81840813</v>
      </c>
      <c r="G158" s="22"/>
      <c r="H158" s="22"/>
      <c r="I158" s="16"/>
    </row>
    <row r="159" spans="1:9" x14ac:dyDescent="0.3">
      <c r="A159" s="32"/>
      <c r="B159" s="26" t="s">
        <v>79</v>
      </c>
      <c r="C159" s="33"/>
      <c r="D159" s="33"/>
      <c r="E159" s="34"/>
      <c r="F159" s="35"/>
      <c r="G159" s="35"/>
      <c r="H159" s="35"/>
      <c r="I159" s="36"/>
    </row>
    <row r="160" spans="1:9" x14ac:dyDescent="0.3">
      <c r="A160" s="27"/>
      <c r="B160" s="28" t="s">
        <v>80</v>
      </c>
      <c r="C160" s="37"/>
      <c r="D160" s="37"/>
      <c r="E160" s="30">
        <f>SUM(F160:I160)</f>
        <v>25041081.586182185</v>
      </c>
      <c r="F160" s="30">
        <f>F161+F193+F222+F223+F224</f>
        <v>24041081.586182185</v>
      </c>
      <c r="G160" s="30">
        <f>G161+G193+G222+G223+G224</f>
        <v>1000000</v>
      </c>
      <c r="H160" s="30">
        <f>H161+H193+H222+H223+H224</f>
        <v>0</v>
      </c>
      <c r="I160" s="30">
        <f>I161+I193+I222+I223+I224</f>
        <v>0</v>
      </c>
    </row>
    <row r="161" spans="1:9" x14ac:dyDescent="0.3">
      <c r="A161" s="4"/>
      <c r="B161" s="8" t="s">
        <v>14</v>
      </c>
      <c r="C161" s="5"/>
      <c r="D161" s="5"/>
      <c r="E161" s="6">
        <f t="shared" si="2"/>
        <v>13160742.690977922</v>
      </c>
      <c r="F161" s="23">
        <f>SUM(F162:F192)</f>
        <v>12160742.690977922</v>
      </c>
      <c r="G161" s="23">
        <f>SUM(G162:G192)</f>
        <v>1000000</v>
      </c>
      <c r="H161" s="23">
        <f>SUM(H162:H192)</f>
        <v>0</v>
      </c>
      <c r="I161" s="23">
        <f>SUM(I162:I192)</f>
        <v>0</v>
      </c>
    </row>
    <row r="162" spans="1:9" x14ac:dyDescent="0.3">
      <c r="A162" s="4">
        <v>1</v>
      </c>
      <c r="B162" s="20" t="s">
        <v>39</v>
      </c>
      <c r="C162" s="5" t="s">
        <v>112</v>
      </c>
      <c r="D162" s="5">
        <v>5</v>
      </c>
      <c r="E162" s="6">
        <f t="shared" si="2"/>
        <v>2334238</v>
      </c>
      <c r="F162" s="22">
        <v>2334238</v>
      </c>
      <c r="G162" s="22"/>
      <c r="H162" s="22"/>
      <c r="I162" s="22"/>
    </row>
    <row r="163" spans="1:9" x14ac:dyDescent="0.3">
      <c r="A163" s="4" t="s">
        <v>115</v>
      </c>
      <c r="B163" s="20" t="s">
        <v>114</v>
      </c>
      <c r="C163" s="5" t="s">
        <v>112</v>
      </c>
      <c r="D163" s="17">
        <v>1</v>
      </c>
      <c r="E163" s="6"/>
      <c r="F163" s="22"/>
      <c r="G163" s="22"/>
      <c r="H163" s="22"/>
      <c r="I163" s="22"/>
    </row>
    <row r="164" spans="1:9" x14ac:dyDescent="0.3">
      <c r="A164" s="4" t="s">
        <v>116</v>
      </c>
      <c r="B164" s="20" t="s">
        <v>131</v>
      </c>
      <c r="C164" s="5" t="s">
        <v>112</v>
      </c>
      <c r="D164" s="17">
        <v>1</v>
      </c>
      <c r="E164" s="6"/>
      <c r="F164" s="22"/>
      <c r="G164" s="22"/>
      <c r="H164" s="22"/>
      <c r="I164" s="22"/>
    </row>
    <row r="165" spans="1:9" x14ac:dyDescent="0.3">
      <c r="A165" s="4" t="s">
        <v>206</v>
      </c>
      <c r="B165" s="20" t="s">
        <v>129</v>
      </c>
      <c r="C165" s="5" t="s">
        <v>112</v>
      </c>
      <c r="D165" s="17">
        <v>1</v>
      </c>
      <c r="E165" s="6"/>
      <c r="F165" s="22"/>
      <c r="G165" s="22"/>
      <c r="H165" s="22"/>
      <c r="I165" s="22"/>
    </row>
    <row r="166" spans="1:9" x14ac:dyDescent="0.3">
      <c r="A166" s="4" t="s">
        <v>207</v>
      </c>
      <c r="B166" s="20" t="s">
        <v>130</v>
      </c>
      <c r="C166" s="5" t="s">
        <v>112</v>
      </c>
      <c r="D166" s="17">
        <v>2</v>
      </c>
      <c r="E166" s="6"/>
      <c r="F166" s="22"/>
      <c r="G166" s="22"/>
      <c r="H166" s="22"/>
      <c r="I166" s="22"/>
    </row>
    <row r="167" spans="1:9" ht="37.5" x14ac:dyDescent="0.3">
      <c r="A167" s="4">
        <v>2</v>
      </c>
      <c r="B167" s="20" t="s">
        <v>73</v>
      </c>
      <c r="C167" s="5" t="s">
        <v>112</v>
      </c>
      <c r="D167" s="5">
        <v>2</v>
      </c>
      <c r="E167" s="6">
        <f t="shared" si="2"/>
        <v>400000</v>
      </c>
      <c r="F167" s="22">
        <v>400000</v>
      </c>
      <c r="G167" s="22"/>
      <c r="H167" s="22"/>
      <c r="I167" s="22"/>
    </row>
    <row r="168" spans="1:9" x14ac:dyDescent="0.3">
      <c r="A168" s="4" t="s">
        <v>125</v>
      </c>
      <c r="B168" s="20" t="s">
        <v>132</v>
      </c>
      <c r="C168" s="5" t="s">
        <v>112</v>
      </c>
      <c r="D168" s="5">
        <v>2</v>
      </c>
      <c r="E168" s="6"/>
      <c r="F168" s="22"/>
      <c r="G168" s="22"/>
      <c r="H168" s="22"/>
      <c r="I168" s="22"/>
    </row>
    <row r="169" spans="1:9" ht="37.5" x14ac:dyDescent="0.3">
      <c r="A169" s="4">
        <v>3</v>
      </c>
      <c r="B169" s="20" t="s">
        <v>40</v>
      </c>
      <c r="C169" s="5" t="s">
        <v>112</v>
      </c>
      <c r="D169" s="5">
        <v>4</v>
      </c>
      <c r="E169" s="6">
        <f t="shared" si="2"/>
        <v>22429.148400000005</v>
      </c>
      <c r="F169" s="22">
        <v>22429.148400000005</v>
      </c>
      <c r="G169" s="22"/>
      <c r="H169" s="22"/>
      <c r="I169" s="22"/>
    </row>
    <row r="170" spans="1:9" ht="37.5" x14ac:dyDescent="0.3">
      <c r="A170" s="4">
        <v>4</v>
      </c>
      <c r="B170" s="20" t="s">
        <v>242</v>
      </c>
      <c r="C170" s="5" t="s">
        <v>112</v>
      </c>
      <c r="D170" s="5">
        <v>119</v>
      </c>
      <c r="E170" s="6">
        <f t="shared" si="2"/>
        <v>66795.004767565813</v>
      </c>
      <c r="F170" s="22">
        <v>66795.004767565813</v>
      </c>
      <c r="G170" s="22"/>
      <c r="H170" s="22"/>
      <c r="I170" s="22"/>
    </row>
    <row r="171" spans="1:9" ht="37.5" x14ac:dyDescent="0.3">
      <c r="A171" s="4">
        <v>5</v>
      </c>
      <c r="B171" s="20" t="s">
        <v>41</v>
      </c>
      <c r="C171" s="5" t="s">
        <v>112</v>
      </c>
      <c r="D171" s="5">
        <v>3</v>
      </c>
      <c r="E171" s="6">
        <f t="shared" si="2"/>
        <v>23520</v>
      </c>
      <c r="F171" s="22">
        <v>23520</v>
      </c>
      <c r="G171" s="22"/>
      <c r="H171" s="22"/>
      <c r="I171" s="22"/>
    </row>
    <row r="172" spans="1:9" ht="37.5" x14ac:dyDescent="0.3">
      <c r="A172" s="4">
        <v>6</v>
      </c>
      <c r="B172" s="20" t="s">
        <v>42</v>
      </c>
      <c r="C172" s="5" t="s">
        <v>112</v>
      </c>
      <c r="D172" s="5">
        <v>14</v>
      </c>
      <c r="E172" s="6">
        <f t="shared" si="2"/>
        <v>41644.363950000006</v>
      </c>
      <c r="F172" s="22">
        <v>41644.363950000006</v>
      </c>
      <c r="G172" s="22"/>
      <c r="H172" s="22"/>
      <c r="I172" s="22"/>
    </row>
    <row r="173" spans="1:9" ht="75" x14ac:dyDescent="0.3">
      <c r="A173" s="4">
        <v>7</v>
      </c>
      <c r="B173" s="20" t="s">
        <v>45</v>
      </c>
      <c r="C173" s="17" t="s">
        <v>141</v>
      </c>
      <c r="D173" s="17" t="s">
        <v>142</v>
      </c>
      <c r="E173" s="6">
        <f t="shared" si="2"/>
        <v>1575107.19</v>
      </c>
      <c r="F173" s="22">
        <v>1575107.19</v>
      </c>
      <c r="G173" s="22"/>
      <c r="H173" s="22"/>
      <c r="I173" s="22"/>
    </row>
    <row r="174" spans="1:9" x14ac:dyDescent="0.3">
      <c r="A174" s="4" t="s">
        <v>146</v>
      </c>
      <c r="B174" s="20" t="s">
        <v>138</v>
      </c>
      <c r="C174" s="5" t="s">
        <v>136</v>
      </c>
      <c r="D174" s="5">
        <v>57.360999999999997</v>
      </c>
      <c r="E174" s="6"/>
      <c r="F174" s="22"/>
      <c r="G174" s="22"/>
      <c r="H174" s="22"/>
      <c r="I174" s="22"/>
    </row>
    <row r="175" spans="1:9" x14ac:dyDescent="0.3">
      <c r="A175" s="4" t="s">
        <v>147</v>
      </c>
      <c r="B175" s="20" t="s">
        <v>139</v>
      </c>
      <c r="C175" s="5" t="s">
        <v>112</v>
      </c>
      <c r="D175" s="5">
        <v>6</v>
      </c>
      <c r="E175" s="6"/>
      <c r="F175" s="22"/>
      <c r="G175" s="22"/>
      <c r="H175" s="22"/>
      <c r="I175" s="22"/>
    </row>
    <row r="176" spans="1:9" x14ac:dyDescent="0.3">
      <c r="A176" s="4" t="s">
        <v>148</v>
      </c>
      <c r="B176" s="20" t="s">
        <v>140</v>
      </c>
      <c r="C176" s="5" t="s">
        <v>112</v>
      </c>
      <c r="D176" s="5">
        <v>5</v>
      </c>
      <c r="E176" s="6"/>
      <c r="F176" s="22"/>
      <c r="G176" s="22"/>
      <c r="H176" s="22"/>
      <c r="I176" s="22"/>
    </row>
    <row r="177" spans="1:9" ht="75" x14ac:dyDescent="0.3">
      <c r="A177" s="4">
        <v>8</v>
      </c>
      <c r="B177" s="20" t="s">
        <v>97</v>
      </c>
      <c r="C177" s="17" t="s">
        <v>141</v>
      </c>
      <c r="D177" s="17" t="s">
        <v>170</v>
      </c>
      <c r="E177" s="6">
        <f t="shared" si="2"/>
        <v>1000000</v>
      </c>
      <c r="F177" s="22"/>
      <c r="G177" s="22">
        <v>1000000</v>
      </c>
      <c r="H177" s="22"/>
      <c r="I177" s="22"/>
    </row>
    <row r="178" spans="1:9" x14ac:dyDescent="0.3">
      <c r="A178" s="4" t="s">
        <v>143</v>
      </c>
      <c r="B178" s="20" t="s">
        <v>138</v>
      </c>
      <c r="C178" s="5" t="s">
        <v>136</v>
      </c>
      <c r="D178" s="5">
        <v>378.6087</v>
      </c>
      <c r="E178" s="6"/>
      <c r="F178" s="22"/>
      <c r="G178" s="22"/>
      <c r="H178" s="22"/>
      <c r="I178" s="22"/>
    </row>
    <row r="179" spans="1:9" x14ac:dyDescent="0.3">
      <c r="A179" s="4" t="s">
        <v>144</v>
      </c>
      <c r="B179" s="20" t="s">
        <v>139</v>
      </c>
      <c r="C179" s="5" t="s">
        <v>112</v>
      </c>
      <c r="D179" s="5">
        <v>13</v>
      </c>
      <c r="E179" s="6"/>
      <c r="F179" s="22"/>
      <c r="G179" s="22"/>
      <c r="H179" s="22"/>
      <c r="I179" s="22"/>
    </row>
    <row r="180" spans="1:9" x14ac:dyDescent="0.3">
      <c r="A180" s="4" t="s">
        <v>145</v>
      </c>
      <c r="B180" s="20" t="s">
        <v>140</v>
      </c>
      <c r="C180" s="5" t="s">
        <v>112</v>
      </c>
      <c r="D180" s="5">
        <v>109</v>
      </c>
      <c r="E180" s="6"/>
      <c r="F180" s="22"/>
      <c r="G180" s="22"/>
      <c r="H180" s="22"/>
      <c r="I180" s="22"/>
    </row>
    <row r="181" spans="1:9" ht="75" x14ac:dyDescent="0.3">
      <c r="A181" s="4">
        <v>9</v>
      </c>
      <c r="B181" s="20" t="s">
        <v>46</v>
      </c>
      <c r="C181" s="17" t="s">
        <v>141</v>
      </c>
      <c r="D181" s="17" t="s">
        <v>228</v>
      </c>
      <c r="E181" s="6">
        <f t="shared" si="2"/>
        <v>649852.34950000001</v>
      </c>
      <c r="F181" s="22">
        <v>649852.34950000001</v>
      </c>
      <c r="G181" s="22"/>
      <c r="H181" s="22"/>
      <c r="I181" s="22"/>
    </row>
    <row r="182" spans="1:9" x14ac:dyDescent="0.3">
      <c r="A182" s="4" t="s">
        <v>166</v>
      </c>
      <c r="B182" s="20" t="s">
        <v>153</v>
      </c>
      <c r="C182" s="5" t="s">
        <v>136</v>
      </c>
      <c r="D182" s="5">
        <v>14.85</v>
      </c>
      <c r="E182" s="6"/>
      <c r="F182" s="22"/>
      <c r="G182" s="22"/>
      <c r="H182" s="22"/>
      <c r="I182" s="22"/>
    </row>
    <row r="183" spans="1:9" x14ac:dyDescent="0.3">
      <c r="A183" s="4" t="s">
        <v>167</v>
      </c>
      <c r="B183" s="20" t="s">
        <v>198</v>
      </c>
      <c r="C183" s="5" t="s">
        <v>112</v>
      </c>
      <c r="D183" s="5">
        <v>5</v>
      </c>
      <c r="E183" s="6"/>
      <c r="F183" s="22"/>
      <c r="G183" s="22"/>
      <c r="H183" s="22"/>
      <c r="I183" s="22"/>
    </row>
    <row r="184" spans="1:9" ht="75" x14ac:dyDescent="0.3">
      <c r="A184" s="4">
        <v>10</v>
      </c>
      <c r="B184" s="20" t="s">
        <v>47</v>
      </c>
      <c r="C184" s="17" t="s">
        <v>141</v>
      </c>
      <c r="D184" s="17" t="s">
        <v>229</v>
      </c>
      <c r="E184" s="6">
        <f t="shared" si="2"/>
        <v>682850.05550000002</v>
      </c>
      <c r="F184" s="22">
        <v>682850.05550000002</v>
      </c>
      <c r="G184" s="22"/>
      <c r="H184" s="22"/>
      <c r="I184" s="22"/>
    </row>
    <row r="185" spans="1:9" x14ac:dyDescent="0.3">
      <c r="A185" s="4" t="s">
        <v>171</v>
      </c>
      <c r="B185" s="20" t="s">
        <v>153</v>
      </c>
      <c r="C185" s="5" t="s">
        <v>136</v>
      </c>
      <c r="D185" s="5">
        <v>24.3</v>
      </c>
      <c r="E185" s="6"/>
      <c r="F185" s="22"/>
      <c r="G185" s="22"/>
      <c r="H185" s="22"/>
      <c r="I185" s="22"/>
    </row>
    <row r="186" spans="1:9" x14ac:dyDescent="0.3">
      <c r="A186" s="4" t="s">
        <v>172</v>
      </c>
      <c r="B186" s="20" t="s">
        <v>198</v>
      </c>
      <c r="C186" s="5" t="s">
        <v>112</v>
      </c>
      <c r="D186" s="5">
        <v>19</v>
      </c>
      <c r="E186" s="6"/>
      <c r="F186" s="22"/>
      <c r="G186" s="22"/>
      <c r="H186" s="22"/>
      <c r="I186" s="22"/>
    </row>
    <row r="187" spans="1:9" ht="37.5" x14ac:dyDescent="0.3">
      <c r="A187" s="4">
        <v>11</v>
      </c>
      <c r="B187" s="20" t="s">
        <v>18</v>
      </c>
      <c r="C187" s="5" t="s">
        <v>241</v>
      </c>
      <c r="D187" s="5">
        <v>1</v>
      </c>
      <c r="E187" s="6">
        <f t="shared" si="2"/>
        <v>481192.10135143</v>
      </c>
      <c r="F187" s="22">
        <v>481192.10135143</v>
      </c>
      <c r="G187" s="22"/>
      <c r="H187" s="22"/>
      <c r="I187" s="22"/>
    </row>
    <row r="188" spans="1:9" ht="37.5" x14ac:dyDescent="0.3">
      <c r="A188" s="4">
        <v>12</v>
      </c>
      <c r="B188" s="20" t="s">
        <v>19</v>
      </c>
      <c r="C188" s="5" t="s">
        <v>136</v>
      </c>
      <c r="D188" s="5">
        <v>73.293999999999997</v>
      </c>
      <c r="E188" s="6">
        <f t="shared" si="2"/>
        <v>2883114.4775089268</v>
      </c>
      <c r="F188" s="22">
        <v>2883114.4775089268</v>
      </c>
      <c r="G188" s="22"/>
      <c r="H188" s="22"/>
      <c r="I188" s="22"/>
    </row>
    <row r="189" spans="1:9" ht="37.5" x14ac:dyDescent="0.3">
      <c r="A189" s="4">
        <v>13</v>
      </c>
      <c r="B189" s="20" t="s">
        <v>243</v>
      </c>
      <c r="C189" s="5" t="s">
        <v>244</v>
      </c>
      <c r="D189" s="5"/>
      <c r="E189" s="6">
        <f t="shared" si="2"/>
        <v>1000000</v>
      </c>
      <c r="F189" s="22">
        <v>1000000</v>
      </c>
      <c r="G189" s="22"/>
      <c r="H189" s="22"/>
      <c r="I189" s="22"/>
    </row>
    <row r="190" spans="1:9" x14ac:dyDescent="0.3">
      <c r="A190" s="4">
        <v>14</v>
      </c>
      <c r="B190" s="20" t="s">
        <v>247</v>
      </c>
      <c r="C190" s="5" t="s">
        <v>241</v>
      </c>
      <c r="D190" s="5">
        <v>1</v>
      </c>
      <c r="E190" s="6">
        <f t="shared" si="2"/>
        <v>500000</v>
      </c>
      <c r="F190" s="22">
        <v>500000</v>
      </c>
      <c r="G190" s="22"/>
      <c r="H190" s="22"/>
      <c r="I190" s="22"/>
    </row>
    <row r="191" spans="1:9" ht="131.25" x14ac:dyDescent="0.3">
      <c r="A191" s="4">
        <v>15</v>
      </c>
      <c r="B191" s="20" t="s">
        <v>248</v>
      </c>
      <c r="C191" s="5" t="s">
        <v>241</v>
      </c>
      <c r="D191" s="5">
        <v>1</v>
      </c>
      <c r="E191" s="6">
        <f t="shared" si="2"/>
        <v>350000</v>
      </c>
      <c r="F191" s="22">
        <v>350000</v>
      </c>
      <c r="G191" s="22"/>
      <c r="H191" s="22"/>
      <c r="I191" s="22"/>
    </row>
    <row r="192" spans="1:9" ht="93.75" x14ac:dyDescent="0.3">
      <c r="A192" s="4">
        <v>16</v>
      </c>
      <c r="B192" s="20" t="s">
        <v>68</v>
      </c>
      <c r="C192" s="5" t="s">
        <v>241</v>
      </c>
      <c r="D192" s="5">
        <v>1</v>
      </c>
      <c r="E192" s="6">
        <f t="shared" si="2"/>
        <v>1150000</v>
      </c>
      <c r="F192" s="22">
        <v>1150000</v>
      </c>
      <c r="G192" s="22"/>
      <c r="H192" s="22"/>
      <c r="I192" s="22"/>
    </row>
    <row r="193" spans="1:9" x14ac:dyDescent="0.3">
      <c r="A193" s="4"/>
      <c r="B193" s="8" t="s">
        <v>76</v>
      </c>
      <c r="C193" s="5"/>
      <c r="D193" s="5"/>
      <c r="E193" s="6">
        <f t="shared" si="2"/>
        <v>7842933.594548434</v>
      </c>
      <c r="F193" s="23">
        <f>SUM(F194:F221)</f>
        <v>7842933.594548434</v>
      </c>
      <c r="G193" s="23">
        <f>SUM(G194:G221)</f>
        <v>0</v>
      </c>
      <c r="H193" s="23">
        <f>SUM(H194:H221)</f>
        <v>0</v>
      </c>
      <c r="I193" s="23">
        <f>SUM(I194:I221)</f>
        <v>0</v>
      </c>
    </row>
    <row r="194" spans="1:9" ht="37.5" x14ac:dyDescent="0.3">
      <c r="A194" s="4">
        <v>17</v>
      </c>
      <c r="B194" s="20" t="s">
        <v>58</v>
      </c>
      <c r="C194" s="5" t="s">
        <v>134</v>
      </c>
      <c r="D194" s="5">
        <v>1</v>
      </c>
      <c r="E194" s="6">
        <f t="shared" si="2"/>
        <v>20000</v>
      </c>
      <c r="F194" s="22">
        <v>20000</v>
      </c>
      <c r="G194" s="22"/>
      <c r="H194" s="22"/>
      <c r="I194" s="22"/>
    </row>
    <row r="195" spans="1:9" ht="37.5" x14ac:dyDescent="0.3">
      <c r="A195" s="4">
        <v>18</v>
      </c>
      <c r="B195" s="20" t="s">
        <v>101</v>
      </c>
      <c r="C195" s="17" t="s">
        <v>211</v>
      </c>
      <c r="D195" s="17" t="s">
        <v>212</v>
      </c>
      <c r="E195" s="6">
        <f t="shared" si="2"/>
        <v>689506.72872000001</v>
      </c>
      <c r="F195" s="22">
        <v>689506.72872000001</v>
      </c>
      <c r="G195" s="22"/>
      <c r="H195" s="22"/>
      <c r="I195" s="22"/>
    </row>
    <row r="196" spans="1:9" x14ac:dyDescent="0.3">
      <c r="A196" s="40" t="s">
        <v>254</v>
      </c>
      <c r="B196" s="20" t="s">
        <v>208</v>
      </c>
      <c r="C196" s="5" t="s">
        <v>112</v>
      </c>
      <c r="D196" s="5">
        <v>1</v>
      </c>
      <c r="E196" s="6"/>
      <c r="F196" s="22"/>
      <c r="G196" s="22"/>
      <c r="H196" s="22"/>
      <c r="I196" s="22"/>
    </row>
    <row r="197" spans="1:9" x14ac:dyDescent="0.3">
      <c r="A197" s="4" t="s">
        <v>255</v>
      </c>
      <c r="B197" s="20" t="s">
        <v>209</v>
      </c>
      <c r="C197" s="5" t="s">
        <v>112</v>
      </c>
      <c r="D197" s="5">
        <v>1</v>
      </c>
      <c r="E197" s="6"/>
      <c r="F197" s="22"/>
      <c r="G197" s="22"/>
      <c r="H197" s="22"/>
      <c r="I197" s="22"/>
    </row>
    <row r="198" spans="1:9" x14ac:dyDescent="0.3">
      <c r="A198" s="4" t="s">
        <v>256</v>
      </c>
      <c r="B198" s="20" t="s">
        <v>210</v>
      </c>
      <c r="C198" s="5" t="s">
        <v>121</v>
      </c>
      <c r="D198" s="5">
        <v>2</v>
      </c>
      <c r="E198" s="6"/>
      <c r="F198" s="22"/>
      <c r="G198" s="22"/>
      <c r="H198" s="22"/>
      <c r="I198" s="22"/>
    </row>
    <row r="199" spans="1:9" ht="75" x14ac:dyDescent="0.3">
      <c r="A199" s="4">
        <v>19</v>
      </c>
      <c r="B199" s="20" t="s">
        <v>98</v>
      </c>
      <c r="C199" s="5" t="s">
        <v>112</v>
      </c>
      <c r="D199" s="5">
        <v>8</v>
      </c>
      <c r="E199" s="6">
        <f t="shared" si="2"/>
        <v>80000</v>
      </c>
      <c r="F199" s="22">
        <v>80000</v>
      </c>
      <c r="G199" s="22"/>
      <c r="H199" s="22"/>
      <c r="I199" s="22"/>
    </row>
    <row r="200" spans="1:9" ht="37.5" x14ac:dyDescent="0.3">
      <c r="A200" s="4">
        <v>20</v>
      </c>
      <c r="B200" s="20" t="s">
        <v>102</v>
      </c>
      <c r="C200" s="5" t="s">
        <v>134</v>
      </c>
      <c r="D200" s="5">
        <v>1</v>
      </c>
      <c r="E200" s="6">
        <f t="shared" si="2"/>
        <v>5000</v>
      </c>
      <c r="F200" s="22">
        <v>5000</v>
      </c>
      <c r="G200" s="22"/>
      <c r="H200" s="22"/>
      <c r="I200" s="22"/>
    </row>
    <row r="201" spans="1:9" ht="37.5" x14ac:dyDescent="0.3">
      <c r="A201" s="4">
        <v>21</v>
      </c>
      <c r="B201" s="20" t="s">
        <v>77</v>
      </c>
      <c r="C201" s="5" t="s">
        <v>136</v>
      </c>
      <c r="D201" s="5">
        <f>11.79-5.4</f>
        <v>6.3899999999999988</v>
      </c>
      <c r="E201" s="6">
        <f t="shared" si="2"/>
        <v>1450000</v>
      </c>
      <c r="F201" s="22">
        <v>1450000</v>
      </c>
      <c r="G201" s="22"/>
      <c r="H201" s="22"/>
      <c r="I201" s="22"/>
    </row>
    <row r="202" spans="1:9" ht="37.5" x14ac:dyDescent="0.3">
      <c r="A202" s="4">
        <v>22</v>
      </c>
      <c r="B202" s="20" t="s">
        <v>78</v>
      </c>
      <c r="C202" s="5" t="s">
        <v>136</v>
      </c>
      <c r="D202" s="5">
        <v>5.4</v>
      </c>
      <c r="E202" s="6">
        <f t="shared" si="2"/>
        <v>1700000</v>
      </c>
      <c r="F202" s="22">
        <v>1700000</v>
      </c>
      <c r="G202" s="22"/>
      <c r="H202" s="22"/>
      <c r="I202" s="22"/>
    </row>
    <row r="203" spans="1:9" ht="56.25" x14ac:dyDescent="0.3">
      <c r="A203" s="4">
        <v>23</v>
      </c>
      <c r="B203" s="20" t="s">
        <v>95</v>
      </c>
      <c r="C203" s="5" t="s">
        <v>136</v>
      </c>
      <c r="D203" s="5">
        <v>19.079999999999998</v>
      </c>
      <c r="E203" s="6">
        <f t="shared" si="2"/>
        <v>775627.12747922167</v>
      </c>
      <c r="F203" s="22">
        <v>775627.12747922167</v>
      </c>
      <c r="G203" s="22"/>
      <c r="H203" s="22"/>
      <c r="I203" s="22"/>
    </row>
    <row r="204" spans="1:9" ht="37.5" x14ac:dyDescent="0.3">
      <c r="A204" s="4">
        <v>24</v>
      </c>
      <c r="B204" s="20" t="s">
        <v>103</v>
      </c>
      <c r="C204" s="17" t="s">
        <v>141</v>
      </c>
      <c r="D204" s="17" t="s">
        <v>215</v>
      </c>
      <c r="E204" s="6">
        <f t="shared" si="2"/>
        <v>160000</v>
      </c>
      <c r="F204" s="22">
        <v>160000</v>
      </c>
      <c r="G204" s="22"/>
      <c r="H204" s="22"/>
      <c r="I204" s="22"/>
    </row>
    <row r="205" spans="1:9" x14ac:dyDescent="0.3">
      <c r="A205" s="4" t="s">
        <v>219</v>
      </c>
      <c r="B205" s="20" t="s">
        <v>178</v>
      </c>
      <c r="C205" s="5" t="s">
        <v>136</v>
      </c>
      <c r="D205" s="5">
        <v>8</v>
      </c>
      <c r="E205" s="6"/>
      <c r="F205" s="22"/>
      <c r="G205" s="22"/>
      <c r="H205" s="22"/>
      <c r="I205" s="22"/>
    </row>
    <row r="206" spans="1:9" x14ac:dyDescent="0.3">
      <c r="A206" s="4" t="s">
        <v>220</v>
      </c>
      <c r="B206" s="20" t="s">
        <v>179</v>
      </c>
      <c r="C206" s="5" t="s">
        <v>136</v>
      </c>
      <c r="D206" s="5">
        <v>8</v>
      </c>
      <c r="E206" s="6"/>
      <c r="F206" s="22"/>
      <c r="G206" s="22"/>
      <c r="H206" s="22"/>
      <c r="I206" s="22"/>
    </row>
    <row r="207" spans="1:9" x14ac:dyDescent="0.3">
      <c r="A207" s="4" t="s">
        <v>221</v>
      </c>
      <c r="B207" s="20" t="s">
        <v>198</v>
      </c>
      <c r="C207" s="5" t="s">
        <v>112</v>
      </c>
      <c r="D207" s="5">
        <v>3</v>
      </c>
      <c r="E207" s="6"/>
      <c r="F207" s="22"/>
      <c r="G207" s="22"/>
      <c r="H207" s="22"/>
      <c r="I207" s="22"/>
    </row>
    <row r="208" spans="1:9" ht="37.5" x14ac:dyDescent="0.3">
      <c r="A208" s="4">
        <v>25</v>
      </c>
      <c r="B208" s="20" t="s">
        <v>104</v>
      </c>
      <c r="C208" s="5" t="s">
        <v>241</v>
      </c>
      <c r="D208" s="5">
        <v>1</v>
      </c>
      <c r="E208" s="6">
        <f t="shared" si="2"/>
        <v>57610.848349212938</v>
      </c>
      <c r="F208" s="22">
        <v>57610.848349212938</v>
      </c>
      <c r="G208" s="22"/>
      <c r="H208" s="22"/>
      <c r="I208" s="22"/>
    </row>
    <row r="209" spans="1:11" ht="37.5" x14ac:dyDescent="0.3">
      <c r="A209" s="4">
        <v>26</v>
      </c>
      <c r="B209" s="20" t="s">
        <v>66</v>
      </c>
      <c r="C209" s="5" t="s">
        <v>136</v>
      </c>
      <c r="D209" s="5">
        <v>15</v>
      </c>
      <c r="E209" s="6">
        <f t="shared" si="2"/>
        <v>189084</v>
      </c>
      <c r="F209" s="22">
        <v>189084</v>
      </c>
      <c r="G209" s="22"/>
      <c r="H209" s="22"/>
      <c r="I209" s="22"/>
    </row>
    <row r="210" spans="1:11" x14ac:dyDescent="0.3">
      <c r="A210" s="4" t="s">
        <v>200</v>
      </c>
      <c r="B210" s="20" t="s">
        <v>153</v>
      </c>
      <c r="C210" s="5" t="s">
        <v>136</v>
      </c>
      <c r="D210" s="5">
        <v>6</v>
      </c>
      <c r="E210" s="6"/>
      <c r="F210" s="22"/>
      <c r="G210" s="22"/>
      <c r="H210" s="22"/>
      <c r="I210" s="22"/>
    </row>
    <row r="211" spans="1:11" x14ac:dyDescent="0.3">
      <c r="A211" s="4" t="s">
        <v>201</v>
      </c>
      <c r="B211" s="20" t="s">
        <v>216</v>
      </c>
      <c r="C211" s="5" t="s">
        <v>136</v>
      </c>
      <c r="D211" s="5">
        <v>9</v>
      </c>
      <c r="E211" s="6"/>
      <c r="F211" s="22"/>
      <c r="G211" s="22"/>
      <c r="H211" s="22"/>
      <c r="I211" s="22"/>
    </row>
    <row r="212" spans="1:11" ht="37.5" x14ac:dyDescent="0.3">
      <c r="A212" s="4">
        <v>27</v>
      </c>
      <c r="B212" s="20" t="s">
        <v>63</v>
      </c>
      <c r="C212" s="17" t="s">
        <v>141</v>
      </c>
      <c r="D212" s="17" t="s">
        <v>199</v>
      </c>
      <c r="E212" s="6">
        <f t="shared" si="2"/>
        <v>500000</v>
      </c>
      <c r="F212" s="22">
        <v>500000</v>
      </c>
      <c r="G212" s="22"/>
      <c r="H212" s="22"/>
      <c r="I212" s="22"/>
    </row>
    <row r="213" spans="1:11" x14ac:dyDescent="0.3">
      <c r="A213" s="4" t="s">
        <v>203</v>
      </c>
      <c r="B213" s="20" t="s">
        <v>178</v>
      </c>
      <c r="C213" s="5" t="s">
        <v>136</v>
      </c>
      <c r="D213" s="5">
        <v>24</v>
      </c>
      <c r="E213" s="6"/>
      <c r="F213" s="22"/>
      <c r="G213" s="22"/>
      <c r="H213" s="22"/>
      <c r="I213" s="22"/>
    </row>
    <row r="214" spans="1:11" x14ac:dyDescent="0.3">
      <c r="A214" s="4" t="s">
        <v>204</v>
      </c>
      <c r="B214" s="20" t="s">
        <v>179</v>
      </c>
      <c r="C214" s="5" t="s">
        <v>136</v>
      </c>
      <c r="D214" s="5">
        <v>30</v>
      </c>
      <c r="E214" s="6"/>
      <c r="F214" s="22"/>
      <c r="G214" s="22"/>
      <c r="H214" s="22"/>
      <c r="I214" s="22"/>
    </row>
    <row r="215" spans="1:11" x14ac:dyDescent="0.3">
      <c r="A215" s="4" t="s">
        <v>205</v>
      </c>
      <c r="B215" s="20" t="s">
        <v>198</v>
      </c>
      <c r="C215" s="5" t="s">
        <v>112</v>
      </c>
      <c r="D215" s="5">
        <v>11</v>
      </c>
      <c r="E215" s="6"/>
      <c r="F215" s="22"/>
      <c r="G215" s="22"/>
      <c r="H215" s="22"/>
      <c r="I215" s="22"/>
    </row>
    <row r="216" spans="1:11" ht="37.5" x14ac:dyDescent="0.3">
      <c r="A216" s="4">
        <v>28</v>
      </c>
      <c r="B216" s="20" t="s">
        <v>64</v>
      </c>
      <c r="C216" s="17" t="s">
        <v>141</v>
      </c>
      <c r="D216" s="17" t="s">
        <v>202</v>
      </c>
      <c r="E216" s="6">
        <f t="shared" si="2"/>
        <v>1216104.8899999999</v>
      </c>
      <c r="F216" s="22">
        <v>1216104.8899999999</v>
      </c>
      <c r="G216" s="22"/>
      <c r="H216" s="22"/>
      <c r="I216" s="22"/>
    </row>
    <row r="217" spans="1:11" x14ac:dyDescent="0.3">
      <c r="A217" s="4" t="s">
        <v>251</v>
      </c>
      <c r="B217" s="20" t="s">
        <v>178</v>
      </c>
      <c r="C217" s="5" t="s">
        <v>136</v>
      </c>
      <c r="D217" s="5">
        <v>16.5</v>
      </c>
      <c r="E217" s="6"/>
      <c r="F217" s="22"/>
      <c r="G217" s="22"/>
      <c r="H217" s="22"/>
      <c r="I217" s="22"/>
    </row>
    <row r="218" spans="1:11" x14ac:dyDescent="0.3">
      <c r="A218" s="4" t="s">
        <v>252</v>
      </c>
      <c r="B218" s="20" t="s">
        <v>179</v>
      </c>
      <c r="C218" s="5" t="s">
        <v>136</v>
      </c>
      <c r="D218" s="5">
        <v>122.9</v>
      </c>
      <c r="E218" s="6"/>
      <c r="F218" s="22"/>
      <c r="G218" s="22"/>
      <c r="H218" s="22"/>
      <c r="I218" s="22"/>
    </row>
    <row r="219" spans="1:11" x14ac:dyDescent="0.3">
      <c r="A219" s="4" t="s">
        <v>257</v>
      </c>
      <c r="B219" s="20" t="s">
        <v>180</v>
      </c>
      <c r="C219" s="5" t="s">
        <v>112</v>
      </c>
      <c r="D219" s="5">
        <v>1</v>
      </c>
      <c r="E219" s="6"/>
      <c r="F219" s="22"/>
      <c r="G219" s="22"/>
      <c r="H219" s="22"/>
      <c r="I219" s="22"/>
    </row>
    <row r="220" spans="1:11" ht="37.5" x14ac:dyDescent="0.3">
      <c r="A220" s="4">
        <v>29</v>
      </c>
      <c r="B220" s="20" t="s">
        <v>246</v>
      </c>
      <c r="C220" s="5" t="s">
        <v>244</v>
      </c>
      <c r="D220" s="5"/>
      <c r="E220" s="6">
        <f t="shared" si="2"/>
        <v>400000</v>
      </c>
      <c r="F220" s="22">
        <v>400000</v>
      </c>
      <c r="G220" s="22"/>
      <c r="H220" s="22"/>
      <c r="I220" s="22"/>
    </row>
    <row r="221" spans="1:11" ht="93.75" x14ac:dyDescent="0.3">
      <c r="A221" s="4">
        <v>30</v>
      </c>
      <c r="B221" s="20" t="s">
        <v>68</v>
      </c>
      <c r="C221" s="5" t="s">
        <v>241</v>
      </c>
      <c r="D221" s="5">
        <v>1</v>
      </c>
      <c r="E221" s="6">
        <f t="shared" si="2"/>
        <v>600000</v>
      </c>
      <c r="F221" s="22">
        <v>600000</v>
      </c>
      <c r="G221" s="22">
        <f>SUM(G222:G224)</f>
        <v>0</v>
      </c>
      <c r="H221" s="22">
        <f>SUM(H222:H224)</f>
        <v>0</v>
      </c>
      <c r="I221" s="22">
        <f>SUM(I222:I224)</f>
        <v>0</v>
      </c>
    </row>
    <row r="222" spans="1:11" x14ac:dyDescent="0.3">
      <c r="A222" s="38">
        <v>31</v>
      </c>
      <c r="B222" s="24" t="s">
        <v>22</v>
      </c>
      <c r="C222" s="5"/>
      <c r="D222" s="5"/>
      <c r="E222" s="6">
        <f t="shared" si="2"/>
        <v>201782.86888095195</v>
      </c>
      <c r="F222" s="22">
        <v>201782.86888095195</v>
      </c>
      <c r="G222" s="22"/>
      <c r="H222" s="22"/>
      <c r="I222" s="22"/>
    </row>
    <row r="223" spans="1:11" ht="37.5" x14ac:dyDescent="0.3">
      <c r="A223" s="38">
        <v>32</v>
      </c>
      <c r="B223" s="24" t="s">
        <v>21</v>
      </c>
      <c r="C223" s="5"/>
      <c r="D223" s="5"/>
      <c r="E223" s="6">
        <f t="shared" si="2"/>
        <v>2332140.5032441118</v>
      </c>
      <c r="F223" s="22">
        <v>2332140.5032441118</v>
      </c>
      <c r="G223" s="22"/>
      <c r="H223" s="22"/>
      <c r="I223" s="22"/>
    </row>
    <row r="224" spans="1:11" x14ac:dyDescent="0.3">
      <c r="A224" s="38">
        <v>33</v>
      </c>
      <c r="B224" s="24" t="s">
        <v>69</v>
      </c>
      <c r="C224" s="5" t="s">
        <v>112</v>
      </c>
      <c r="D224" s="5">
        <v>2462</v>
      </c>
      <c r="E224" s="6">
        <f t="shared" si="2"/>
        <v>1503481.9285307601</v>
      </c>
      <c r="F224" s="22">
        <v>1503481.9285307601</v>
      </c>
      <c r="G224" s="22"/>
      <c r="H224" s="22"/>
      <c r="I224" s="22"/>
      <c r="K224" s="41"/>
    </row>
    <row r="225" spans="1:9" x14ac:dyDescent="0.3">
      <c r="A225" s="32"/>
      <c r="B225" s="26" t="s">
        <v>82</v>
      </c>
      <c r="C225" s="33"/>
      <c r="D225" s="33"/>
      <c r="E225" s="34"/>
      <c r="F225" s="35"/>
      <c r="G225" s="35"/>
      <c r="H225" s="35"/>
      <c r="I225" s="36"/>
    </row>
    <row r="226" spans="1:9" x14ac:dyDescent="0.3">
      <c r="A226" s="27"/>
      <c r="B226" s="28" t="s">
        <v>83</v>
      </c>
      <c r="C226" s="37"/>
      <c r="D226" s="37"/>
      <c r="E226" s="30">
        <f>SUM(F226:I226)</f>
        <v>25358723.465214111</v>
      </c>
      <c r="F226" s="30">
        <f>F227+F259+F278+F279+F280</f>
        <v>23358723.465214111</v>
      </c>
      <c r="G226" s="30">
        <f>G227+G259+G278+G279+G280</f>
        <v>2000000</v>
      </c>
      <c r="H226" s="30">
        <f>H227+H259+H278+H279+H280</f>
        <v>0</v>
      </c>
      <c r="I226" s="30">
        <f>I227+I259+I278+I279+I280</f>
        <v>0</v>
      </c>
    </row>
    <row r="227" spans="1:9" x14ac:dyDescent="0.3">
      <c r="A227" s="4"/>
      <c r="B227" s="8" t="s">
        <v>14</v>
      </c>
      <c r="C227" s="5"/>
      <c r="D227" s="5"/>
      <c r="E227" s="6">
        <f t="shared" ref="E227:E287" si="3">SUM(F227:I227)</f>
        <v>14696006.181598846</v>
      </c>
      <c r="F227" s="6">
        <f>SUM(F228:F258)</f>
        <v>12696006.181598846</v>
      </c>
      <c r="G227" s="6">
        <f>SUM(G228:G258)</f>
        <v>2000000</v>
      </c>
      <c r="H227" s="6">
        <f>SUM(H228:H258)</f>
        <v>0</v>
      </c>
      <c r="I227" s="6">
        <f>SUM(I228:I258)</f>
        <v>0</v>
      </c>
    </row>
    <row r="228" spans="1:9" x14ac:dyDescent="0.3">
      <c r="A228" s="4">
        <v>1</v>
      </c>
      <c r="B228" s="20" t="s">
        <v>39</v>
      </c>
      <c r="C228" s="5" t="s">
        <v>112</v>
      </c>
      <c r="D228" s="5">
        <v>5</v>
      </c>
      <c r="E228" s="6">
        <f t="shared" si="3"/>
        <v>5580130.8203717805</v>
      </c>
      <c r="F228" s="22">
        <v>5580130.8203717805</v>
      </c>
      <c r="G228" s="16"/>
      <c r="H228" s="16"/>
      <c r="I228" s="16"/>
    </row>
    <row r="229" spans="1:9" x14ac:dyDescent="0.3">
      <c r="A229" s="4" t="s">
        <v>115</v>
      </c>
      <c r="B229" s="20" t="s">
        <v>114</v>
      </c>
      <c r="C229" s="5" t="s">
        <v>112</v>
      </c>
      <c r="D229" s="17">
        <v>1</v>
      </c>
      <c r="E229" s="6"/>
      <c r="F229" s="22"/>
      <c r="G229" s="16"/>
      <c r="H229" s="16"/>
      <c r="I229" s="16"/>
    </row>
    <row r="230" spans="1:9" x14ac:dyDescent="0.3">
      <c r="A230" s="4" t="s">
        <v>116</v>
      </c>
      <c r="B230" s="20" t="s">
        <v>131</v>
      </c>
      <c r="C230" s="5" t="s">
        <v>112</v>
      </c>
      <c r="D230" s="17">
        <v>1</v>
      </c>
      <c r="E230" s="6"/>
      <c r="F230" s="22"/>
      <c r="G230" s="16"/>
      <c r="H230" s="16"/>
      <c r="I230" s="16"/>
    </row>
    <row r="231" spans="1:9" x14ac:dyDescent="0.3">
      <c r="A231" s="4" t="s">
        <v>206</v>
      </c>
      <c r="B231" s="20" t="s">
        <v>129</v>
      </c>
      <c r="C231" s="5" t="s">
        <v>112</v>
      </c>
      <c r="D231" s="17">
        <v>1</v>
      </c>
      <c r="E231" s="6"/>
      <c r="F231" s="22"/>
      <c r="G231" s="16"/>
      <c r="H231" s="16"/>
      <c r="I231" s="16"/>
    </row>
    <row r="232" spans="1:9" x14ac:dyDescent="0.3">
      <c r="A232" s="4" t="s">
        <v>207</v>
      </c>
      <c r="B232" s="20" t="s">
        <v>130</v>
      </c>
      <c r="C232" s="5" t="s">
        <v>112</v>
      </c>
      <c r="D232" s="17">
        <v>2</v>
      </c>
      <c r="E232" s="6"/>
      <c r="F232" s="22"/>
      <c r="G232" s="16"/>
      <c r="H232" s="16"/>
      <c r="I232" s="16"/>
    </row>
    <row r="233" spans="1:9" ht="37.5" x14ac:dyDescent="0.3">
      <c r="A233" s="4">
        <v>2</v>
      </c>
      <c r="B233" s="20" t="s">
        <v>81</v>
      </c>
      <c r="C233" s="5" t="s">
        <v>222</v>
      </c>
      <c r="D233" s="5">
        <v>1</v>
      </c>
      <c r="E233" s="6">
        <f t="shared" si="3"/>
        <v>18052</v>
      </c>
      <c r="F233" s="22">
        <v>18052</v>
      </c>
      <c r="G233" s="22"/>
      <c r="H233" s="22"/>
      <c r="I233" s="22"/>
    </row>
    <row r="234" spans="1:9" ht="37.5" x14ac:dyDescent="0.3">
      <c r="A234" s="4">
        <v>3</v>
      </c>
      <c r="B234" s="20" t="s">
        <v>73</v>
      </c>
      <c r="C234" s="5" t="s">
        <v>112</v>
      </c>
      <c r="D234" s="5">
        <v>2</v>
      </c>
      <c r="E234" s="6">
        <f t="shared" si="3"/>
        <v>590256.73</v>
      </c>
      <c r="F234" s="22">
        <v>590256.73</v>
      </c>
      <c r="G234" s="22"/>
      <c r="H234" s="22"/>
      <c r="I234" s="22"/>
    </row>
    <row r="235" spans="1:9" x14ac:dyDescent="0.3">
      <c r="A235" s="4" t="s">
        <v>133</v>
      </c>
      <c r="B235" s="20" t="s">
        <v>132</v>
      </c>
      <c r="C235" s="5" t="s">
        <v>112</v>
      </c>
      <c r="D235" s="5">
        <v>2</v>
      </c>
      <c r="E235" s="6"/>
      <c r="F235" s="22"/>
      <c r="G235" s="22"/>
      <c r="H235" s="22"/>
      <c r="I235" s="22"/>
    </row>
    <row r="236" spans="1:9" ht="37.5" x14ac:dyDescent="0.3">
      <c r="A236" s="4">
        <v>4</v>
      </c>
      <c r="B236" s="20" t="s">
        <v>40</v>
      </c>
      <c r="C236" s="5" t="s">
        <v>112</v>
      </c>
      <c r="D236" s="5">
        <v>4</v>
      </c>
      <c r="E236" s="6">
        <f t="shared" si="3"/>
        <v>24896.354724000008</v>
      </c>
      <c r="F236" s="22">
        <v>24896.354724000008</v>
      </c>
      <c r="G236" s="22"/>
      <c r="H236" s="22"/>
      <c r="I236" s="22"/>
    </row>
    <row r="237" spans="1:9" ht="37.5" x14ac:dyDescent="0.3">
      <c r="A237" s="4">
        <v>5</v>
      </c>
      <c r="B237" s="20" t="s">
        <v>242</v>
      </c>
      <c r="C237" s="5" t="s">
        <v>112</v>
      </c>
      <c r="D237" s="5">
        <v>106</v>
      </c>
      <c r="E237" s="6">
        <f t="shared" si="3"/>
        <v>104167.08594743529</v>
      </c>
      <c r="F237" s="22">
        <v>104167.08594743529</v>
      </c>
      <c r="G237" s="22"/>
      <c r="H237" s="22"/>
      <c r="I237" s="22"/>
    </row>
    <row r="238" spans="1:9" ht="37.5" x14ac:dyDescent="0.3">
      <c r="A238" s="4">
        <v>6</v>
      </c>
      <c r="B238" s="20" t="s">
        <v>41</v>
      </c>
      <c r="C238" s="5" t="s">
        <v>112</v>
      </c>
      <c r="D238" s="5">
        <v>3</v>
      </c>
      <c r="E238" s="6">
        <f t="shared" si="3"/>
        <v>23520</v>
      </c>
      <c r="F238" s="22">
        <v>23520</v>
      </c>
      <c r="G238" s="22"/>
      <c r="H238" s="22"/>
      <c r="I238" s="22"/>
    </row>
    <row r="239" spans="1:9" ht="56.25" x14ac:dyDescent="0.3">
      <c r="A239" s="4">
        <v>7</v>
      </c>
      <c r="B239" s="20" t="s">
        <v>43</v>
      </c>
      <c r="C239" s="5" t="s">
        <v>134</v>
      </c>
      <c r="D239" s="5">
        <v>1</v>
      </c>
      <c r="E239" s="6">
        <f t="shared" si="3"/>
        <v>40000</v>
      </c>
      <c r="F239" s="22">
        <v>40000</v>
      </c>
      <c r="G239" s="22"/>
      <c r="H239" s="22"/>
      <c r="I239" s="22"/>
    </row>
    <row r="240" spans="1:9" ht="75" x14ac:dyDescent="0.3">
      <c r="A240" s="4">
        <v>8</v>
      </c>
      <c r="B240" s="20" t="s">
        <v>106</v>
      </c>
      <c r="C240" s="17" t="s">
        <v>141</v>
      </c>
      <c r="D240" s="17" t="s">
        <v>149</v>
      </c>
      <c r="E240" s="6">
        <f t="shared" si="3"/>
        <v>375180.93797963485</v>
      </c>
      <c r="F240" s="22">
        <v>375180.93797963485</v>
      </c>
      <c r="G240" s="22"/>
      <c r="H240" s="22"/>
      <c r="I240" s="22"/>
    </row>
    <row r="241" spans="1:9" x14ac:dyDescent="0.3">
      <c r="A241" s="4" t="s">
        <v>143</v>
      </c>
      <c r="B241" s="20" t="s">
        <v>138</v>
      </c>
      <c r="C241" s="5" t="s">
        <v>136</v>
      </c>
      <c r="D241" s="5">
        <v>332.30099999999999</v>
      </c>
      <c r="E241" s="6"/>
      <c r="F241" s="22"/>
      <c r="G241" s="22"/>
      <c r="H241" s="22"/>
      <c r="I241" s="22"/>
    </row>
    <row r="242" spans="1:9" x14ac:dyDescent="0.3">
      <c r="A242" s="4" t="s">
        <v>144</v>
      </c>
      <c r="B242" s="20" t="s">
        <v>139</v>
      </c>
      <c r="C242" s="5" t="s">
        <v>112</v>
      </c>
      <c r="D242" s="5">
        <v>46</v>
      </c>
      <c r="E242" s="6"/>
      <c r="F242" s="22"/>
      <c r="G242" s="22"/>
      <c r="H242" s="22"/>
      <c r="I242" s="22"/>
    </row>
    <row r="243" spans="1:9" x14ac:dyDescent="0.3">
      <c r="A243" s="4" t="s">
        <v>145</v>
      </c>
      <c r="B243" s="20" t="s">
        <v>140</v>
      </c>
      <c r="C243" s="5" t="s">
        <v>112</v>
      </c>
      <c r="D243" s="5">
        <v>124</v>
      </c>
      <c r="E243" s="6"/>
      <c r="F243" s="22"/>
      <c r="G243" s="22"/>
      <c r="H243" s="22"/>
      <c r="I243" s="22"/>
    </row>
    <row r="244" spans="1:9" ht="75" x14ac:dyDescent="0.3">
      <c r="A244" s="4">
        <v>9</v>
      </c>
      <c r="B244" s="20" t="s">
        <v>107</v>
      </c>
      <c r="C244" s="17" t="s">
        <v>141</v>
      </c>
      <c r="D244" s="17" t="s">
        <v>165</v>
      </c>
      <c r="E244" s="6">
        <f t="shared" si="3"/>
        <v>359570.93257599324</v>
      </c>
      <c r="F244" s="22">
        <v>359570.93257599324</v>
      </c>
      <c r="G244" s="22"/>
      <c r="H244" s="22"/>
      <c r="I244" s="22"/>
    </row>
    <row r="245" spans="1:9" x14ac:dyDescent="0.3">
      <c r="A245" s="4" t="s">
        <v>166</v>
      </c>
      <c r="B245" s="20" t="s">
        <v>164</v>
      </c>
      <c r="C245" s="5" t="s">
        <v>136</v>
      </c>
      <c r="D245" s="5">
        <v>399.05200000000002</v>
      </c>
      <c r="E245" s="6"/>
      <c r="F245" s="22"/>
      <c r="G245" s="22"/>
      <c r="H245" s="22"/>
      <c r="I245" s="22"/>
    </row>
    <row r="246" spans="1:9" x14ac:dyDescent="0.3">
      <c r="A246" s="4" t="s">
        <v>167</v>
      </c>
      <c r="B246" s="20" t="s">
        <v>140</v>
      </c>
      <c r="C246" s="5" t="s">
        <v>112</v>
      </c>
      <c r="D246" s="5">
        <v>52</v>
      </c>
      <c r="E246" s="6"/>
      <c r="F246" s="22"/>
      <c r="G246" s="22"/>
      <c r="H246" s="22"/>
      <c r="I246" s="22"/>
    </row>
    <row r="247" spans="1:9" ht="75" x14ac:dyDescent="0.3">
      <c r="A247" s="4">
        <v>10</v>
      </c>
      <c r="B247" s="20" t="s">
        <v>97</v>
      </c>
      <c r="C247" s="17" t="s">
        <v>141</v>
      </c>
      <c r="D247" s="17" t="s">
        <v>170</v>
      </c>
      <c r="E247" s="6">
        <f t="shared" si="3"/>
        <v>2000000</v>
      </c>
      <c r="F247" s="22"/>
      <c r="G247" s="22">
        <v>2000000</v>
      </c>
      <c r="H247" s="22"/>
      <c r="I247" s="22"/>
    </row>
    <row r="248" spans="1:9" x14ac:dyDescent="0.3">
      <c r="A248" s="4" t="s">
        <v>171</v>
      </c>
      <c r="B248" s="20" t="s">
        <v>138</v>
      </c>
      <c r="C248" s="5" t="s">
        <v>136</v>
      </c>
      <c r="D248" s="5">
        <v>378.6087</v>
      </c>
      <c r="E248" s="6"/>
      <c r="F248" s="22"/>
      <c r="G248" s="22"/>
      <c r="H248" s="22"/>
      <c r="I248" s="22"/>
    </row>
    <row r="249" spans="1:9" x14ac:dyDescent="0.3">
      <c r="A249" s="4" t="s">
        <v>172</v>
      </c>
      <c r="B249" s="20" t="s">
        <v>139</v>
      </c>
      <c r="C249" s="5" t="s">
        <v>112</v>
      </c>
      <c r="D249" s="5">
        <v>13</v>
      </c>
      <c r="E249" s="6"/>
      <c r="F249" s="22"/>
      <c r="G249" s="22"/>
      <c r="H249" s="22"/>
      <c r="I249" s="22"/>
    </row>
    <row r="250" spans="1:9" x14ac:dyDescent="0.3">
      <c r="A250" s="4" t="s">
        <v>173</v>
      </c>
      <c r="B250" s="20" t="s">
        <v>140</v>
      </c>
      <c r="C250" s="5" t="s">
        <v>112</v>
      </c>
      <c r="D250" s="5">
        <v>109</v>
      </c>
      <c r="E250" s="6"/>
      <c r="F250" s="22"/>
      <c r="G250" s="22"/>
      <c r="H250" s="22"/>
      <c r="I250" s="22"/>
    </row>
    <row r="251" spans="1:9" ht="75" x14ac:dyDescent="0.3">
      <c r="A251" s="4">
        <v>11</v>
      </c>
      <c r="B251" s="20" t="s">
        <v>46</v>
      </c>
      <c r="C251" s="17" t="s">
        <v>141</v>
      </c>
      <c r="D251" s="17" t="s">
        <v>228</v>
      </c>
      <c r="E251" s="6">
        <f t="shared" si="3"/>
        <v>1271259.8280000002</v>
      </c>
      <c r="F251" s="22">
        <v>1271259.8280000002</v>
      </c>
      <c r="G251" s="22"/>
      <c r="H251" s="22"/>
      <c r="I251" s="22"/>
    </row>
    <row r="252" spans="1:9" x14ac:dyDescent="0.3">
      <c r="A252" s="4" t="s">
        <v>157</v>
      </c>
      <c r="B252" s="20" t="s">
        <v>153</v>
      </c>
      <c r="C252" s="5" t="s">
        <v>136</v>
      </c>
      <c r="D252" s="5">
        <v>14.85</v>
      </c>
      <c r="E252" s="6"/>
      <c r="F252" s="22"/>
      <c r="G252" s="22"/>
      <c r="H252" s="22"/>
      <c r="I252" s="22"/>
    </row>
    <row r="253" spans="1:9" x14ac:dyDescent="0.3">
      <c r="A253" s="4" t="s">
        <v>158</v>
      </c>
      <c r="B253" s="20" t="s">
        <v>198</v>
      </c>
      <c r="C253" s="5" t="s">
        <v>112</v>
      </c>
      <c r="D253" s="5">
        <v>5</v>
      </c>
      <c r="E253" s="6"/>
      <c r="F253" s="22"/>
      <c r="G253" s="22"/>
      <c r="H253" s="22"/>
      <c r="I253" s="22"/>
    </row>
    <row r="254" spans="1:9" ht="75" x14ac:dyDescent="0.3">
      <c r="A254" s="4">
        <v>12</v>
      </c>
      <c r="B254" s="20" t="s">
        <v>47</v>
      </c>
      <c r="C254" s="17" t="s">
        <v>141</v>
      </c>
      <c r="D254" s="17" t="s">
        <v>229</v>
      </c>
      <c r="E254" s="6">
        <f t="shared" si="3"/>
        <v>1308971.4919999999</v>
      </c>
      <c r="F254" s="22">
        <v>1308971.4919999999</v>
      </c>
      <c r="G254" s="22"/>
      <c r="H254" s="22"/>
      <c r="I254" s="22"/>
    </row>
    <row r="255" spans="1:9" x14ac:dyDescent="0.3">
      <c r="A255" s="4" t="s">
        <v>160</v>
      </c>
      <c r="B255" s="20" t="s">
        <v>153</v>
      </c>
      <c r="C255" s="5" t="s">
        <v>136</v>
      </c>
      <c r="D255" s="5">
        <v>24.3</v>
      </c>
      <c r="E255" s="6"/>
      <c r="F255" s="22"/>
      <c r="G255" s="22"/>
      <c r="H255" s="22"/>
      <c r="I255" s="22"/>
    </row>
    <row r="256" spans="1:9" x14ac:dyDescent="0.3">
      <c r="A256" s="4" t="s">
        <v>161</v>
      </c>
      <c r="B256" s="20" t="s">
        <v>198</v>
      </c>
      <c r="C256" s="5" t="s">
        <v>112</v>
      </c>
      <c r="D256" s="5">
        <v>19</v>
      </c>
      <c r="E256" s="6"/>
      <c r="F256" s="22"/>
      <c r="G256" s="22"/>
      <c r="H256" s="22"/>
      <c r="I256" s="22"/>
    </row>
    <row r="257" spans="1:9" ht="37.5" x14ac:dyDescent="0.3">
      <c r="A257" s="4">
        <v>13</v>
      </c>
      <c r="B257" s="20" t="s">
        <v>243</v>
      </c>
      <c r="C257" s="5"/>
      <c r="D257" s="5"/>
      <c r="E257" s="6">
        <f t="shared" si="3"/>
        <v>1750000</v>
      </c>
      <c r="F257" s="22">
        <v>1750000</v>
      </c>
      <c r="G257" s="22"/>
      <c r="H257" s="22"/>
      <c r="I257" s="22"/>
    </row>
    <row r="258" spans="1:9" ht="93.75" x14ac:dyDescent="0.3">
      <c r="A258" s="4">
        <v>14</v>
      </c>
      <c r="B258" s="20" t="s">
        <v>68</v>
      </c>
      <c r="C258" s="5" t="s">
        <v>241</v>
      </c>
      <c r="D258" s="5">
        <v>1</v>
      </c>
      <c r="E258" s="6">
        <f t="shared" si="3"/>
        <v>1250000</v>
      </c>
      <c r="F258" s="22">
        <v>1250000</v>
      </c>
      <c r="G258" s="22"/>
      <c r="H258" s="22"/>
      <c r="I258" s="22"/>
    </row>
    <row r="259" spans="1:9" x14ac:dyDescent="0.3">
      <c r="A259" s="4"/>
      <c r="B259" s="24" t="s">
        <v>76</v>
      </c>
      <c r="C259" s="5"/>
      <c r="D259" s="5"/>
      <c r="E259" s="6">
        <f t="shared" si="3"/>
        <v>6012780.9106516922</v>
      </c>
      <c r="F259" s="23">
        <f>SUM(F260:F277)</f>
        <v>6012780.9106516922</v>
      </c>
      <c r="G259" s="23">
        <f>SUM(G260:G277)</f>
        <v>0</v>
      </c>
      <c r="H259" s="23">
        <f>SUM(H260:H277)</f>
        <v>0</v>
      </c>
      <c r="I259" s="23">
        <f>SUM(I260:I277)</f>
        <v>0</v>
      </c>
    </row>
    <row r="260" spans="1:9" ht="37.5" x14ac:dyDescent="0.3">
      <c r="A260" s="4">
        <v>15</v>
      </c>
      <c r="B260" s="20" t="s">
        <v>75</v>
      </c>
      <c r="C260" s="5" t="s">
        <v>241</v>
      </c>
      <c r="D260" s="5">
        <v>1</v>
      </c>
      <c r="E260" s="6">
        <f t="shared" si="3"/>
        <v>227603.103177796</v>
      </c>
      <c r="F260" s="22">
        <v>227603.103177796</v>
      </c>
      <c r="G260" s="16"/>
      <c r="H260" s="16"/>
      <c r="I260" s="16"/>
    </row>
    <row r="261" spans="1:9" ht="75" x14ac:dyDescent="0.3">
      <c r="A261" s="4">
        <v>16</v>
      </c>
      <c r="B261" s="20" t="s">
        <v>98</v>
      </c>
      <c r="C261" s="5" t="s">
        <v>112</v>
      </c>
      <c r="D261" s="5">
        <v>8</v>
      </c>
      <c r="E261" s="6">
        <f t="shared" si="3"/>
        <v>80000</v>
      </c>
      <c r="F261" s="22">
        <v>80000</v>
      </c>
      <c r="G261" s="16"/>
      <c r="H261" s="16"/>
      <c r="I261" s="16"/>
    </row>
    <row r="262" spans="1:9" ht="37.5" x14ac:dyDescent="0.3">
      <c r="A262" s="4">
        <v>17</v>
      </c>
      <c r="B262" s="20" t="s">
        <v>84</v>
      </c>
      <c r="C262" s="17" t="s">
        <v>191</v>
      </c>
      <c r="D262" s="17" t="s">
        <v>225</v>
      </c>
      <c r="E262" s="6">
        <f t="shared" si="3"/>
        <v>351311.59</v>
      </c>
      <c r="F262" s="22">
        <v>351311.59</v>
      </c>
      <c r="G262" s="16"/>
      <c r="H262" s="16"/>
      <c r="I262" s="16"/>
    </row>
    <row r="263" spans="1:9" x14ac:dyDescent="0.3">
      <c r="A263" s="4" t="s">
        <v>258</v>
      </c>
      <c r="B263" s="20" t="s">
        <v>223</v>
      </c>
      <c r="C263" s="5" t="s">
        <v>112</v>
      </c>
      <c r="D263" s="5">
        <v>2</v>
      </c>
      <c r="E263" s="6"/>
      <c r="F263" s="22"/>
      <c r="G263" s="16"/>
      <c r="H263" s="16"/>
      <c r="I263" s="16"/>
    </row>
    <row r="264" spans="1:9" x14ac:dyDescent="0.3">
      <c r="A264" s="4" t="s">
        <v>259</v>
      </c>
      <c r="B264" s="20" t="s">
        <v>224</v>
      </c>
      <c r="C264" s="5" t="s">
        <v>136</v>
      </c>
      <c r="D264" s="5">
        <v>0.5</v>
      </c>
      <c r="E264" s="6"/>
      <c r="F264" s="22"/>
      <c r="G264" s="16"/>
      <c r="H264" s="16"/>
      <c r="I264" s="16"/>
    </row>
    <row r="265" spans="1:9" x14ac:dyDescent="0.3">
      <c r="A265" s="4">
        <v>18</v>
      </c>
      <c r="B265" s="20" t="s">
        <v>108</v>
      </c>
      <c r="C265" s="5" t="s">
        <v>134</v>
      </c>
      <c r="D265" s="5">
        <v>1</v>
      </c>
      <c r="E265" s="6">
        <f t="shared" si="3"/>
        <v>15000</v>
      </c>
      <c r="F265" s="22">
        <v>15000</v>
      </c>
      <c r="G265" s="16"/>
      <c r="H265" s="16"/>
      <c r="I265" s="16"/>
    </row>
    <row r="266" spans="1:9" ht="37.5" x14ac:dyDescent="0.3">
      <c r="A266" s="4">
        <v>19</v>
      </c>
      <c r="B266" s="20" t="s">
        <v>85</v>
      </c>
      <c r="C266" s="5" t="s">
        <v>134</v>
      </c>
      <c r="D266" s="5">
        <v>1</v>
      </c>
      <c r="E266" s="6">
        <f t="shared" si="3"/>
        <v>30000</v>
      </c>
      <c r="F266" s="22">
        <v>30000</v>
      </c>
      <c r="G266" s="16"/>
      <c r="H266" s="16"/>
      <c r="I266" s="16"/>
    </row>
    <row r="267" spans="1:9" x14ac:dyDescent="0.3">
      <c r="A267" s="4">
        <v>20</v>
      </c>
      <c r="B267" s="20" t="s">
        <v>86</v>
      </c>
      <c r="C267" s="5" t="s">
        <v>134</v>
      </c>
      <c r="D267" s="5">
        <v>1</v>
      </c>
      <c r="E267" s="6">
        <f t="shared" si="3"/>
        <v>20000</v>
      </c>
      <c r="F267" s="22">
        <v>20000</v>
      </c>
      <c r="G267" s="16"/>
      <c r="H267" s="16"/>
      <c r="I267" s="16"/>
    </row>
    <row r="268" spans="1:9" ht="56.25" x14ac:dyDescent="0.3">
      <c r="A268" s="4">
        <v>21</v>
      </c>
      <c r="B268" s="20" t="s">
        <v>95</v>
      </c>
      <c r="C268" s="5" t="s">
        <v>136</v>
      </c>
      <c r="D268" s="5">
        <v>19.079999999999998</v>
      </c>
      <c r="E268" s="6">
        <f t="shared" si="3"/>
        <v>2159485.727473896</v>
      </c>
      <c r="F268" s="22">
        <v>2159485.727473896</v>
      </c>
      <c r="G268" s="16"/>
      <c r="H268" s="16"/>
      <c r="I268" s="16"/>
    </row>
    <row r="269" spans="1:9" ht="37.5" x14ac:dyDescent="0.3">
      <c r="A269" s="4">
        <v>22</v>
      </c>
      <c r="B269" s="20" t="s">
        <v>66</v>
      </c>
      <c r="C269" s="5" t="s">
        <v>136</v>
      </c>
      <c r="D269" s="5">
        <v>15</v>
      </c>
      <c r="E269" s="6">
        <f t="shared" si="3"/>
        <v>300000</v>
      </c>
      <c r="F269" s="22">
        <v>300000</v>
      </c>
      <c r="G269" s="16"/>
      <c r="H269" s="16"/>
      <c r="I269" s="16"/>
    </row>
    <row r="270" spans="1:9" x14ac:dyDescent="0.3">
      <c r="A270" s="4" t="s">
        <v>226</v>
      </c>
      <c r="B270" s="20" t="s">
        <v>153</v>
      </c>
      <c r="C270" s="5" t="s">
        <v>136</v>
      </c>
      <c r="D270" s="5">
        <v>6</v>
      </c>
      <c r="E270" s="6"/>
      <c r="F270" s="22"/>
      <c r="G270" s="16"/>
      <c r="H270" s="16"/>
      <c r="I270" s="16"/>
    </row>
    <row r="271" spans="1:9" x14ac:dyDescent="0.3">
      <c r="A271" s="4" t="s">
        <v>227</v>
      </c>
      <c r="B271" s="20" t="s">
        <v>216</v>
      </c>
      <c r="C271" s="5" t="s">
        <v>136</v>
      </c>
      <c r="D271" s="5">
        <v>9</v>
      </c>
      <c r="E271" s="6"/>
      <c r="F271" s="22"/>
      <c r="G271" s="16"/>
      <c r="H271" s="16"/>
      <c r="I271" s="16"/>
    </row>
    <row r="272" spans="1:9" ht="37.5" x14ac:dyDescent="0.3">
      <c r="A272" s="4">
        <v>23</v>
      </c>
      <c r="B272" s="20" t="s">
        <v>63</v>
      </c>
      <c r="C272" s="17" t="s">
        <v>141</v>
      </c>
      <c r="D272" s="17" t="s">
        <v>199</v>
      </c>
      <c r="E272" s="6">
        <f t="shared" si="3"/>
        <v>1829380.4900000002</v>
      </c>
      <c r="F272" s="22">
        <v>1829380.4900000002</v>
      </c>
      <c r="G272" s="16"/>
      <c r="H272" s="16"/>
      <c r="I272" s="16"/>
    </row>
    <row r="273" spans="1:9" x14ac:dyDescent="0.3">
      <c r="A273" s="4" t="s">
        <v>217</v>
      </c>
      <c r="B273" s="20" t="s">
        <v>178</v>
      </c>
      <c r="C273" s="5" t="s">
        <v>136</v>
      </c>
      <c r="D273" s="5">
        <v>24</v>
      </c>
      <c r="E273" s="6"/>
      <c r="F273" s="22"/>
      <c r="G273" s="16"/>
      <c r="H273" s="16"/>
      <c r="I273" s="16"/>
    </row>
    <row r="274" spans="1:9" x14ac:dyDescent="0.3">
      <c r="A274" s="4" t="s">
        <v>218</v>
      </c>
      <c r="B274" s="20" t="s">
        <v>179</v>
      </c>
      <c r="C274" s="5" t="s">
        <v>136</v>
      </c>
      <c r="D274" s="5">
        <v>30</v>
      </c>
      <c r="E274" s="6"/>
      <c r="F274" s="22"/>
      <c r="G274" s="16"/>
      <c r="H274" s="16"/>
      <c r="I274" s="16"/>
    </row>
    <row r="275" spans="1:9" x14ac:dyDescent="0.3">
      <c r="A275" s="4" t="s">
        <v>260</v>
      </c>
      <c r="B275" s="20" t="s">
        <v>198</v>
      </c>
      <c r="C275" s="5" t="s">
        <v>112</v>
      </c>
      <c r="D275" s="5">
        <v>11</v>
      </c>
      <c r="E275" s="6"/>
      <c r="F275" s="22"/>
      <c r="G275" s="16"/>
      <c r="H275" s="16"/>
      <c r="I275" s="16"/>
    </row>
    <row r="276" spans="1:9" ht="37.5" x14ac:dyDescent="0.3">
      <c r="A276" s="4">
        <v>24</v>
      </c>
      <c r="B276" s="20" t="s">
        <v>246</v>
      </c>
      <c r="C276" s="5" t="s">
        <v>244</v>
      </c>
      <c r="D276" s="5"/>
      <c r="E276" s="6">
        <f t="shared" si="3"/>
        <v>500000</v>
      </c>
      <c r="F276" s="22">
        <v>500000</v>
      </c>
      <c r="G276" s="16"/>
      <c r="H276" s="16"/>
      <c r="I276" s="16"/>
    </row>
    <row r="277" spans="1:9" ht="93.75" x14ac:dyDescent="0.3">
      <c r="A277" s="4">
        <v>25</v>
      </c>
      <c r="B277" s="20" t="s">
        <v>68</v>
      </c>
      <c r="C277" s="5" t="s">
        <v>241</v>
      </c>
      <c r="D277" s="5">
        <v>1</v>
      </c>
      <c r="E277" s="6">
        <f t="shared" si="3"/>
        <v>500000</v>
      </c>
      <c r="F277" s="22">
        <v>500000</v>
      </c>
      <c r="G277" s="16"/>
      <c r="H277" s="16"/>
      <c r="I277" s="16"/>
    </row>
    <row r="278" spans="1:9" x14ac:dyDescent="0.3">
      <c r="A278" s="38">
        <v>26</v>
      </c>
      <c r="B278" s="39" t="s">
        <v>22</v>
      </c>
      <c r="C278" s="5"/>
      <c r="D278" s="5"/>
      <c r="E278" s="6">
        <f t="shared" si="3"/>
        <v>188459.61038730005</v>
      </c>
      <c r="F278" s="22">
        <v>188459.61038730005</v>
      </c>
      <c r="G278" s="16"/>
      <c r="H278" s="16"/>
      <c r="I278" s="16"/>
    </row>
    <row r="279" spans="1:9" ht="37.5" x14ac:dyDescent="0.3">
      <c r="A279" s="38">
        <v>27</v>
      </c>
      <c r="B279" s="24" t="s">
        <v>21</v>
      </c>
      <c r="C279" s="5"/>
      <c r="D279" s="5"/>
      <c r="E279" s="6">
        <f t="shared" si="3"/>
        <v>2588675.9586009644</v>
      </c>
      <c r="F279" s="22">
        <v>2588675.9586009644</v>
      </c>
      <c r="G279" s="16"/>
      <c r="H279" s="16"/>
      <c r="I279" s="16"/>
    </row>
    <row r="280" spans="1:9" x14ac:dyDescent="0.3">
      <c r="A280" s="38">
        <v>28</v>
      </c>
      <c r="B280" s="24" t="s">
        <v>69</v>
      </c>
      <c r="C280" s="5" t="s">
        <v>112</v>
      </c>
      <c r="D280" s="5">
        <v>2051</v>
      </c>
      <c r="E280" s="6">
        <f t="shared" si="3"/>
        <v>1872800.8039753099</v>
      </c>
      <c r="F280" s="22">
        <v>1872800.8039753099</v>
      </c>
      <c r="G280" s="16"/>
      <c r="H280" s="16"/>
      <c r="I280" s="16"/>
    </row>
    <row r="281" spans="1:9" x14ac:dyDescent="0.3">
      <c r="A281" s="32"/>
      <c r="B281" s="26" t="s">
        <v>88</v>
      </c>
      <c r="C281" s="33"/>
      <c r="D281" s="33"/>
      <c r="E281" s="34"/>
      <c r="F281" s="35"/>
      <c r="G281" s="35"/>
      <c r="H281" s="35"/>
      <c r="I281" s="36"/>
    </row>
    <row r="282" spans="1:9" x14ac:dyDescent="0.3">
      <c r="A282" s="27"/>
      <c r="B282" s="28" t="s">
        <v>89</v>
      </c>
      <c r="C282" s="37"/>
      <c r="D282" s="37"/>
      <c r="E282" s="30">
        <f t="shared" si="3"/>
        <v>34331395.273414962</v>
      </c>
      <c r="F282" s="30">
        <f>F283+F304+F316+F317+F318</f>
        <v>31331395.273414962</v>
      </c>
      <c r="G282" s="30">
        <f>G283+G304+G316+G317+G318</f>
        <v>3000000</v>
      </c>
      <c r="H282" s="30">
        <f>H283+H304+H316+H317+H318</f>
        <v>0</v>
      </c>
      <c r="I282" s="30">
        <f>I283+I304+I316+I317+I318</f>
        <v>0</v>
      </c>
    </row>
    <row r="283" spans="1:9" x14ac:dyDescent="0.3">
      <c r="A283" s="4"/>
      <c r="B283" s="8" t="s">
        <v>14</v>
      </c>
      <c r="C283" s="5"/>
      <c r="D283" s="5"/>
      <c r="E283" s="6">
        <f t="shared" si="3"/>
        <v>19295346.710597467</v>
      </c>
      <c r="F283" s="6">
        <f>SUM(F284:F303)</f>
        <v>16295346.710597467</v>
      </c>
      <c r="G283" s="6">
        <f>SUM(G284:G303)</f>
        <v>3000000</v>
      </c>
      <c r="H283" s="6">
        <f>SUM(H284:H303)</f>
        <v>0</v>
      </c>
      <c r="I283" s="6">
        <f>SUM(I284:I303)</f>
        <v>0</v>
      </c>
    </row>
    <row r="284" spans="1:9" ht="37.5" x14ac:dyDescent="0.3">
      <c r="A284" s="4">
        <v>1</v>
      </c>
      <c r="B284" s="20" t="s">
        <v>73</v>
      </c>
      <c r="C284" s="5" t="s">
        <v>112</v>
      </c>
      <c r="D284" s="5">
        <v>2</v>
      </c>
      <c r="E284" s="6">
        <f t="shared" si="3"/>
        <v>1100000</v>
      </c>
      <c r="F284" s="22">
        <v>1100000</v>
      </c>
      <c r="G284" s="22"/>
      <c r="H284" s="22"/>
      <c r="I284" s="22"/>
    </row>
    <row r="285" spans="1:9" x14ac:dyDescent="0.3">
      <c r="A285" s="4" t="s">
        <v>115</v>
      </c>
      <c r="B285" s="20" t="s">
        <v>130</v>
      </c>
      <c r="C285" s="5" t="s">
        <v>112</v>
      </c>
      <c r="D285" s="5">
        <v>2</v>
      </c>
      <c r="E285" s="6"/>
      <c r="F285" s="22"/>
      <c r="G285" s="22"/>
      <c r="H285" s="22"/>
      <c r="I285" s="22"/>
    </row>
    <row r="286" spans="1:9" ht="37.5" x14ac:dyDescent="0.3">
      <c r="A286" s="4">
        <v>2</v>
      </c>
      <c r="B286" s="20" t="s">
        <v>40</v>
      </c>
      <c r="C286" s="5" t="s">
        <v>112</v>
      </c>
      <c r="D286" s="5">
        <v>4</v>
      </c>
      <c r="E286" s="6">
        <f t="shared" si="3"/>
        <v>27634.95374364001</v>
      </c>
      <c r="F286" s="22">
        <v>27634.95374364001</v>
      </c>
      <c r="G286" s="22"/>
      <c r="H286" s="22"/>
      <c r="I286" s="22"/>
    </row>
    <row r="287" spans="1:9" ht="37.5" x14ac:dyDescent="0.3">
      <c r="A287" s="4">
        <v>3</v>
      </c>
      <c r="B287" s="20" t="s">
        <v>242</v>
      </c>
      <c r="C287" s="5" t="s">
        <v>112</v>
      </c>
      <c r="D287" s="5">
        <v>140</v>
      </c>
      <c r="E287" s="6">
        <f t="shared" si="3"/>
        <v>144191.75685382631</v>
      </c>
      <c r="F287" s="22">
        <v>144191.75685382631</v>
      </c>
      <c r="G287" s="22"/>
      <c r="H287" s="22"/>
      <c r="I287" s="22"/>
    </row>
    <row r="288" spans="1:9" ht="37.5" x14ac:dyDescent="0.3">
      <c r="A288" s="4">
        <v>4</v>
      </c>
      <c r="B288" s="20" t="s">
        <v>41</v>
      </c>
      <c r="C288" s="5" t="s">
        <v>112</v>
      </c>
      <c r="D288" s="5">
        <v>3</v>
      </c>
      <c r="E288" s="6">
        <f t="shared" ref="E288:E318" si="4">SUM(F288:I288)</f>
        <v>23520</v>
      </c>
      <c r="F288" s="22">
        <v>23520</v>
      </c>
      <c r="G288" s="22"/>
      <c r="H288" s="22"/>
      <c r="I288" s="22"/>
    </row>
    <row r="289" spans="1:9" ht="56.25" x14ac:dyDescent="0.3">
      <c r="A289" s="4">
        <v>5</v>
      </c>
      <c r="B289" s="20" t="s">
        <v>74</v>
      </c>
      <c r="C289" s="5" t="s">
        <v>136</v>
      </c>
      <c r="D289" s="5">
        <v>62.13</v>
      </c>
      <c r="E289" s="6">
        <f t="shared" si="4"/>
        <v>1500000</v>
      </c>
      <c r="F289" s="22">
        <v>1500000</v>
      </c>
      <c r="G289" s="22"/>
      <c r="H289" s="22"/>
      <c r="I289" s="22"/>
    </row>
    <row r="290" spans="1:9" x14ac:dyDescent="0.3">
      <c r="A290" s="4" t="s">
        <v>137</v>
      </c>
      <c r="B290" s="20" t="s">
        <v>135</v>
      </c>
      <c r="C290" s="5" t="s">
        <v>136</v>
      </c>
      <c r="D290" s="5">
        <v>62.13</v>
      </c>
      <c r="E290" s="6"/>
      <c r="F290" s="22"/>
      <c r="G290" s="22"/>
      <c r="H290" s="22"/>
      <c r="I290" s="22"/>
    </row>
    <row r="291" spans="1:9" ht="75" x14ac:dyDescent="0.3">
      <c r="A291" s="4">
        <v>6</v>
      </c>
      <c r="B291" s="20" t="s">
        <v>106</v>
      </c>
      <c r="C291" s="17" t="s">
        <v>141</v>
      </c>
      <c r="D291" s="17" t="s">
        <v>149</v>
      </c>
      <c r="E291" s="6">
        <f t="shared" si="4"/>
        <v>4000000</v>
      </c>
      <c r="F291" s="22">
        <v>4000000</v>
      </c>
      <c r="G291" s="22"/>
      <c r="H291" s="22"/>
      <c r="I291" s="22"/>
    </row>
    <row r="292" spans="1:9" x14ac:dyDescent="0.3">
      <c r="A292" s="4" t="s">
        <v>150</v>
      </c>
      <c r="B292" s="20" t="s">
        <v>138</v>
      </c>
      <c r="C292" s="5" t="s">
        <v>136</v>
      </c>
      <c r="D292" s="5">
        <v>332.30099999999999</v>
      </c>
      <c r="E292" s="6"/>
      <c r="F292" s="22"/>
      <c r="G292" s="22"/>
      <c r="H292" s="22"/>
      <c r="I292" s="22"/>
    </row>
    <row r="293" spans="1:9" x14ac:dyDescent="0.3">
      <c r="A293" s="4" t="s">
        <v>151</v>
      </c>
      <c r="B293" s="20" t="s">
        <v>139</v>
      </c>
      <c r="C293" s="5" t="s">
        <v>112</v>
      </c>
      <c r="D293" s="5">
        <v>46</v>
      </c>
      <c r="E293" s="6"/>
      <c r="F293" s="22"/>
      <c r="G293" s="22"/>
      <c r="H293" s="22"/>
      <c r="I293" s="22"/>
    </row>
    <row r="294" spans="1:9" x14ac:dyDescent="0.3">
      <c r="A294" s="4" t="s">
        <v>152</v>
      </c>
      <c r="B294" s="20" t="s">
        <v>140</v>
      </c>
      <c r="C294" s="5" t="s">
        <v>112</v>
      </c>
      <c r="D294" s="5">
        <v>124</v>
      </c>
      <c r="E294" s="6"/>
      <c r="F294" s="22"/>
      <c r="G294" s="22"/>
      <c r="H294" s="22"/>
      <c r="I294" s="22"/>
    </row>
    <row r="295" spans="1:9" ht="75" x14ac:dyDescent="0.3">
      <c r="A295" s="4">
        <v>7</v>
      </c>
      <c r="B295" s="20" t="s">
        <v>107</v>
      </c>
      <c r="C295" s="17" t="s">
        <v>141</v>
      </c>
      <c r="D295" s="17" t="s">
        <v>165</v>
      </c>
      <c r="E295" s="6">
        <f t="shared" si="4"/>
        <v>4000000</v>
      </c>
      <c r="F295" s="22">
        <v>4000000</v>
      </c>
      <c r="G295" s="22"/>
      <c r="H295" s="22"/>
      <c r="I295" s="22"/>
    </row>
    <row r="296" spans="1:9" x14ac:dyDescent="0.3">
      <c r="A296" s="4" t="s">
        <v>146</v>
      </c>
      <c r="B296" s="20" t="s">
        <v>164</v>
      </c>
      <c r="C296" s="5" t="s">
        <v>136</v>
      </c>
      <c r="D296" s="5">
        <v>399.05200000000002</v>
      </c>
      <c r="E296" s="6"/>
      <c r="F296" s="22"/>
      <c r="G296" s="22"/>
      <c r="H296" s="22"/>
      <c r="I296" s="22"/>
    </row>
    <row r="297" spans="1:9" x14ac:dyDescent="0.3">
      <c r="A297" s="4" t="s">
        <v>147</v>
      </c>
      <c r="B297" s="20" t="s">
        <v>140</v>
      </c>
      <c r="C297" s="5" t="s">
        <v>112</v>
      </c>
      <c r="D297" s="5">
        <v>52</v>
      </c>
      <c r="E297" s="6"/>
      <c r="F297" s="22"/>
      <c r="G297" s="22"/>
      <c r="H297" s="22"/>
      <c r="I297" s="22"/>
    </row>
    <row r="298" spans="1:9" ht="75" x14ac:dyDescent="0.3">
      <c r="A298" s="4">
        <v>8</v>
      </c>
      <c r="B298" s="20" t="s">
        <v>97</v>
      </c>
      <c r="C298" s="17" t="s">
        <v>141</v>
      </c>
      <c r="D298" s="17" t="s">
        <v>170</v>
      </c>
      <c r="E298" s="6">
        <f t="shared" si="4"/>
        <v>3000000</v>
      </c>
      <c r="F298" s="22"/>
      <c r="G298" s="22">
        <v>3000000</v>
      </c>
      <c r="H298" s="22"/>
      <c r="I298" s="22"/>
    </row>
    <row r="299" spans="1:9" x14ac:dyDescent="0.3">
      <c r="A299" s="4" t="s">
        <v>143</v>
      </c>
      <c r="B299" s="20" t="s">
        <v>138</v>
      </c>
      <c r="C299" s="5" t="s">
        <v>136</v>
      </c>
      <c r="D299" s="5">
        <v>378.6087</v>
      </c>
      <c r="E299" s="6"/>
      <c r="F299" s="22"/>
      <c r="G299" s="22"/>
      <c r="H299" s="22"/>
      <c r="I299" s="22"/>
    </row>
    <row r="300" spans="1:9" x14ac:dyDescent="0.3">
      <c r="A300" s="4" t="s">
        <v>144</v>
      </c>
      <c r="B300" s="20" t="s">
        <v>139</v>
      </c>
      <c r="C300" s="5" t="s">
        <v>112</v>
      </c>
      <c r="D300" s="5">
        <v>13</v>
      </c>
      <c r="E300" s="6"/>
      <c r="F300" s="22"/>
      <c r="G300" s="22"/>
      <c r="H300" s="22"/>
      <c r="I300" s="22"/>
    </row>
    <row r="301" spans="1:9" x14ac:dyDescent="0.3">
      <c r="A301" s="4" t="s">
        <v>145</v>
      </c>
      <c r="B301" s="20" t="s">
        <v>140</v>
      </c>
      <c r="C301" s="5" t="s">
        <v>112</v>
      </c>
      <c r="D301" s="5">
        <v>109</v>
      </c>
      <c r="E301" s="6"/>
      <c r="F301" s="22"/>
      <c r="G301" s="22"/>
      <c r="H301" s="22"/>
      <c r="I301" s="22"/>
    </row>
    <row r="302" spans="1:9" ht="37.5" x14ac:dyDescent="0.3">
      <c r="A302" s="4">
        <v>9</v>
      </c>
      <c r="B302" s="20" t="s">
        <v>243</v>
      </c>
      <c r="C302" s="5" t="s">
        <v>244</v>
      </c>
      <c r="D302" s="5"/>
      <c r="E302" s="6">
        <f t="shared" si="4"/>
        <v>2750000</v>
      </c>
      <c r="F302" s="22">
        <v>2750000</v>
      </c>
      <c r="G302" s="22"/>
      <c r="H302" s="22"/>
      <c r="I302" s="22"/>
    </row>
    <row r="303" spans="1:9" ht="93.75" x14ac:dyDescent="0.3">
      <c r="A303" s="4">
        <v>10</v>
      </c>
      <c r="B303" s="20" t="s">
        <v>68</v>
      </c>
      <c r="C303" s="5" t="s">
        <v>241</v>
      </c>
      <c r="D303" s="5">
        <v>1</v>
      </c>
      <c r="E303" s="6">
        <f t="shared" si="4"/>
        <v>2750000</v>
      </c>
      <c r="F303" s="22">
        <v>2750000</v>
      </c>
      <c r="G303" s="22"/>
      <c r="H303" s="22"/>
      <c r="I303" s="22"/>
    </row>
    <row r="304" spans="1:9" x14ac:dyDescent="0.3">
      <c r="A304" s="4"/>
      <c r="B304" s="8" t="s">
        <v>76</v>
      </c>
      <c r="C304" s="5"/>
      <c r="D304" s="5"/>
      <c r="E304" s="6">
        <f t="shared" si="4"/>
        <v>9262603.1075610816</v>
      </c>
      <c r="F304" s="6">
        <f>SUM(F305:F315)</f>
        <v>9262603.1075610816</v>
      </c>
      <c r="G304" s="6">
        <f>SUM(G305:G315)</f>
        <v>0</v>
      </c>
      <c r="H304" s="6">
        <f>SUM(H305:H315)</f>
        <v>0</v>
      </c>
      <c r="I304" s="6">
        <f>SUM(I305:I315)</f>
        <v>0</v>
      </c>
    </row>
    <row r="305" spans="1:9" ht="37.5" x14ac:dyDescent="0.3">
      <c r="A305" s="4">
        <v>11</v>
      </c>
      <c r="B305" s="20" t="s">
        <v>75</v>
      </c>
      <c r="C305" s="5" t="s">
        <v>241</v>
      </c>
      <c r="D305" s="5">
        <v>1</v>
      </c>
      <c r="E305" s="6">
        <f t="shared" si="4"/>
        <v>770000</v>
      </c>
      <c r="F305" s="22">
        <v>770000</v>
      </c>
      <c r="G305" s="22"/>
      <c r="H305" s="22"/>
      <c r="I305" s="22"/>
    </row>
    <row r="306" spans="1:9" ht="37.5" x14ac:dyDescent="0.3">
      <c r="A306" s="4">
        <v>12</v>
      </c>
      <c r="B306" s="20" t="s">
        <v>168</v>
      </c>
      <c r="C306" s="5" t="s">
        <v>134</v>
      </c>
      <c r="D306" s="5">
        <v>1</v>
      </c>
      <c r="E306" s="6">
        <f t="shared" si="4"/>
        <v>70000</v>
      </c>
      <c r="F306" s="22">
        <v>70000</v>
      </c>
      <c r="G306" s="22"/>
      <c r="H306" s="22"/>
      <c r="I306" s="22"/>
    </row>
    <row r="307" spans="1:9" ht="37.5" x14ac:dyDescent="0.3">
      <c r="A307" s="4">
        <v>13</v>
      </c>
      <c r="B307" s="20" t="s">
        <v>84</v>
      </c>
      <c r="C307" s="17" t="s">
        <v>191</v>
      </c>
      <c r="D307" s="17" t="s">
        <v>225</v>
      </c>
      <c r="E307" s="6">
        <f t="shared" si="4"/>
        <v>1700000</v>
      </c>
      <c r="F307" s="22">
        <v>1700000</v>
      </c>
      <c r="G307" s="22"/>
      <c r="H307" s="22"/>
      <c r="I307" s="22"/>
    </row>
    <row r="308" spans="1:9" x14ac:dyDescent="0.3">
      <c r="A308" s="4" t="s">
        <v>230</v>
      </c>
      <c r="B308" s="20" t="s">
        <v>223</v>
      </c>
      <c r="C308" s="5" t="s">
        <v>112</v>
      </c>
      <c r="D308" s="5">
        <v>2</v>
      </c>
      <c r="E308" s="6"/>
      <c r="F308" s="22"/>
      <c r="G308" s="22"/>
      <c r="H308" s="22"/>
      <c r="I308" s="22"/>
    </row>
    <row r="309" spans="1:9" x14ac:dyDescent="0.3">
      <c r="A309" s="4" t="s">
        <v>231</v>
      </c>
      <c r="B309" s="20" t="s">
        <v>224</v>
      </c>
      <c r="C309" s="5" t="s">
        <v>136</v>
      </c>
      <c r="D309" s="5">
        <v>0.5</v>
      </c>
      <c r="E309" s="6"/>
      <c r="F309" s="22"/>
      <c r="G309" s="22"/>
      <c r="H309" s="22"/>
      <c r="I309" s="22"/>
    </row>
    <row r="310" spans="1:9" x14ac:dyDescent="0.3">
      <c r="A310" s="4">
        <v>14</v>
      </c>
      <c r="B310" s="20" t="s">
        <v>109</v>
      </c>
      <c r="C310" s="5" t="s">
        <v>136</v>
      </c>
      <c r="D310" s="5">
        <v>24</v>
      </c>
      <c r="E310" s="6">
        <f t="shared" si="4"/>
        <v>147603.10756108144</v>
      </c>
      <c r="F310" s="22">
        <v>147603.10756108144</v>
      </c>
      <c r="G310" s="22"/>
      <c r="H310" s="22"/>
      <c r="I310" s="22"/>
    </row>
    <row r="311" spans="1:9" ht="37.5" x14ac:dyDescent="0.3">
      <c r="A311" s="4">
        <v>15</v>
      </c>
      <c r="B311" s="20" t="s">
        <v>90</v>
      </c>
      <c r="C311" s="5" t="s">
        <v>136</v>
      </c>
      <c r="D311" s="5">
        <v>48.5</v>
      </c>
      <c r="E311" s="6">
        <f t="shared" si="4"/>
        <v>2000000</v>
      </c>
      <c r="F311" s="22">
        <v>2000000</v>
      </c>
      <c r="G311" s="22"/>
      <c r="H311" s="22"/>
      <c r="I311" s="22"/>
    </row>
    <row r="312" spans="1:9" x14ac:dyDescent="0.3">
      <c r="A312" s="4">
        <v>16</v>
      </c>
      <c r="B312" s="20" t="s">
        <v>91</v>
      </c>
      <c r="C312" s="5" t="s">
        <v>136</v>
      </c>
      <c r="D312" s="5">
        <f>24.435+31.13</f>
        <v>55.564999999999998</v>
      </c>
      <c r="E312" s="6">
        <f t="shared" si="4"/>
        <v>1000000</v>
      </c>
      <c r="F312" s="22">
        <v>1000000</v>
      </c>
      <c r="G312" s="22"/>
      <c r="H312" s="22"/>
      <c r="I312" s="22"/>
    </row>
    <row r="313" spans="1:9" x14ac:dyDescent="0.3">
      <c r="A313" s="4">
        <v>17</v>
      </c>
      <c r="B313" s="20" t="s">
        <v>87</v>
      </c>
      <c r="C313" s="5" t="s">
        <v>134</v>
      </c>
      <c r="D313" s="5">
        <v>1</v>
      </c>
      <c r="E313" s="6">
        <f t="shared" si="4"/>
        <v>75000</v>
      </c>
      <c r="F313" s="22">
        <v>75000</v>
      </c>
      <c r="G313" s="22"/>
      <c r="H313" s="22"/>
      <c r="I313" s="22"/>
    </row>
    <row r="314" spans="1:9" ht="37.5" x14ac:dyDescent="0.3">
      <c r="A314" s="4">
        <v>18</v>
      </c>
      <c r="B314" s="20" t="s">
        <v>246</v>
      </c>
      <c r="C314" s="5" t="s">
        <v>244</v>
      </c>
      <c r="D314" s="5"/>
      <c r="E314" s="6">
        <f t="shared" si="4"/>
        <v>1500000</v>
      </c>
      <c r="F314" s="22">
        <v>1500000</v>
      </c>
      <c r="G314" s="22"/>
      <c r="H314" s="22"/>
      <c r="I314" s="22"/>
    </row>
    <row r="315" spans="1:9" ht="93.75" x14ac:dyDescent="0.3">
      <c r="A315" s="4">
        <v>19</v>
      </c>
      <c r="B315" s="20" t="s">
        <v>68</v>
      </c>
      <c r="C315" s="5" t="s">
        <v>241</v>
      </c>
      <c r="D315" s="5">
        <v>1</v>
      </c>
      <c r="E315" s="6">
        <f t="shared" si="4"/>
        <v>2000000</v>
      </c>
      <c r="F315" s="22">
        <v>2000000</v>
      </c>
      <c r="G315" s="22"/>
      <c r="H315" s="22"/>
      <c r="I315" s="22"/>
    </row>
    <row r="316" spans="1:9" x14ac:dyDescent="0.3">
      <c r="A316" s="38">
        <v>20</v>
      </c>
      <c r="B316" s="24" t="s">
        <v>22</v>
      </c>
      <c r="C316" s="5"/>
      <c r="D316" s="5"/>
      <c r="E316" s="6">
        <f t="shared" si="4"/>
        <v>499109.11498366913</v>
      </c>
      <c r="F316" s="22">
        <v>499109.11498366913</v>
      </c>
      <c r="G316" s="22"/>
      <c r="H316" s="22"/>
      <c r="I316" s="22"/>
    </row>
    <row r="317" spans="1:9" ht="37.5" x14ac:dyDescent="0.3">
      <c r="A317" s="38">
        <v>21</v>
      </c>
      <c r="B317" s="24" t="s">
        <v>21</v>
      </c>
      <c r="C317" s="5"/>
      <c r="D317" s="5"/>
      <c r="E317" s="6">
        <f t="shared" si="4"/>
        <v>2873430.3140470707</v>
      </c>
      <c r="F317" s="22">
        <v>2873430.3140470707</v>
      </c>
      <c r="G317" s="22"/>
      <c r="H317" s="22"/>
      <c r="I317" s="22"/>
    </row>
    <row r="318" spans="1:9" x14ac:dyDescent="0.3">
      <c r="A318" s="38">
        <v>22</v>
      </c>
      <c r="B318" s="24" t="s">
        <v>69</v>
      </c>
      <c r="C318" s="5" t="s">
        <v>112</v>
      </c>
      <c r="D318" s="5">
        <v>1699</v>
      </c>
      <c r="E318" s="6">
        <f t="shared" si="4"/>
        <v>2400906.0262256698</v>
      </c>
      <c r="F318" s="22">
        <v>2400906.0262256698</v>
      </c>
      <c r="G318" s="22"/>
      <c r="H318" s="22"/>
      <c r="I318" s="22"/>
    </row>
    <row r="321" spans="2:9" s="1" customFormat="1" x14ac:dyDescent="0.3">
      <c r="B321" s="21" t="s">
        <v>25</v>
      </c>
      <c r="C321" s="2"/>
      <c r="D321" s="2"/>
      <c r="H321" s="21" t="s">
        <v>26</v>
      </c>
    </row>
    <row r="322" spans="2:9" s="1" customFormat="1" ht="33.75" customHeight="1" x14ac:dyDescent="0.3">
      <c r="B322" s="21"/>
      <c r="C322" s="2"/>
      <c r="D322" s="2"/>
      <c r="H322" s="12"/>
    </row>
    <row r="323" spans="2:9" s="1" customFormat="1" x14ac:dyDescent="0.3">
      <c r="B323" s="21" t="s">
        <v>110</v>
      </c>
      <c r="C323" s="2"/>
      <c r="D323" s="2"/>
      <c r="H323" s="21" t="s">
        <v>111</v>
      </c>
    </row>
    <row r="324" spans="2:9" s="1" customFormat="1" ht="33.75" customHeight="1" x14ac:dyDescent="0.3">
      <c r="B324" s="21"/>
      <c r="C324" s="2"/>
      <c r="D324" s="2"/>
      <c r="H324" s="21"/>
    </row>
    <row r="325" spans="2:9" s="1" customFormat="1" x14ac:dyDescent="0.3">
      <c r="B325" s="21" t="s">
        <v>30</v>
      </c>
      <c r="C325" s="2"/>
      <c r="D325" s="2"/>
      <c r="H325" s="21" t="s">
        <v>105</v>
      </c>
    </row>
    <row r="326" spans="2:9" s="1" customFormat="1" ht="33.75" customHeight="1" x14ac:dyDescent="0.3">
      <c r="B326" s="21"/>
      <c r="C326" s="2"/>
      <c r="D326" s="2"/>
      <c r="H326" s="21"/>
    </row>
    <row r="327" spans="2:9" s="1" customFormat="1" x14ac:dyDescent="0.3">
      <c r="B327" s="21" t="s">
        <v>261</v>
      </c>
      <c r="C327" s="2"/>
      <c r="D327" s="2"/>
      <c r="H327" s="21" t="s">
        <v>31</v>
      </c>
    </row>
    <row r="328" spans="2:9" s="1" customFormat="1" ht="33.75" customHeight="1" x14ac:dyDescent="0.3">
      <c r="B328" s="21"/>
      <c r="C328" s="2"/>
      <c r="D328" s="2"/>
      <c r="H328" s="21"/>
    </row>
    <row r="329" spans="2:9" s="1" customFormat="1" x14ac:dyDescent="0.3">
      <c r="B329" s="21" t="s">
        <v>23</v>
      </c>
      <c r="C329" s="2"/>
      <c r="D329" s="2"/>
      <c r="H329" s="21" t="s">
        <v>24</v>
      </c>
    </row>
    <row r="331" spans="2:9" s="1" customFormat="1" x14ac:dyDescent="0.3">
      <c r="B331" s="3"/>
      <c r="C331" s="2"/>
      <c r="D331" s="2"/>
      <c r="E331" s="9"/>
      <c r="F331" s="9"/>
      <c r="G331" s="9"/>
      <c r="H331" s="9"/>
      <c r="I331" s="9"/>
    </row>
  </sheetData>
  <mergeCells count="7">
    <mergeCell ref="G1:I1"/>
    <mergeCell ref="A11:A12"/>
    <mergeCell ref="B11:B12"/>
    <mergeCell ref="C11:C12"/>
    <mergeCell ref="D11:D12"/>
    <mergeCell ref="E11:E12"/>
    <mergeCell ref="F11:I11"/>
  </mergeCells>
  <pageMargins left="0.39370078740157483" right="0.39370078740157483" top="0.39370078740157483" bottom="0.70866141732283472" header="0.31496062992125984" footer="0.31496062992125984"/>
  <pageSetup paperSize="9" scale="64" fitToHeight="100" orientation="landscape" r:id="rId1"/>
  <headerFooter>
    <oddFooter>Страница &amp;P</oddFooter>
  </headerFooter>
  <rowBreaks count="2" manualBreakCount="2">
    <brk id="32" max="8" man="1"/>
    <brk id="6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5"/>
  <sheetViews>
    <sheetView tabSelected="1" view="pageBreakPreview" zoomScale="68" zoomScaleNormal="80" zoomScaleSheetLayoutView="68" workbookViewId="0">
      <pane ySplit="16" topLeftCell="A258" activePane="bottomLeft" state="frozen"/>
      <selection pane="bottomLeft" activeCell="A6" sqref="A6:P6"/>
    </sheetView>
  </sheetViews>
  <sheetFormatPr defaultRowHeight="18.75" x14ac:dyDescent="0.3"/>
  <cols>
    <col min="1" max="1" width="10.28515625" style="43" customWidth="1"/>
    <col min="2" max="2" width="103.140625" style="44" customWidth="1"/>
    <col min="3" max="5" width="17.28515625" style="45" customWidth="1"/>
    <col min="6" max="7" width="17.85546875" style="46" customWidth="1"/>
    <col min="8" max="9" width="20" style="47" customWidth="1"/>
    <col min="10" max="11" width="17.42578125" style="47" customWidth="1"/>
    <col min="12" max="13" width="18.140625" style="47" customWidth="1"/>
    <col min="14" max="16" width="20" style="47" customWidth="1"/>
    <col min="17" max="17" width="29" style="201" customWidth="1"/>
    <col min="18" max="18" width="28.42578125" style="201" customWidth="1"/>
    <col min="19" max="19" width="16.42578125" style="201" customWidth="1"/>
    <col min="20" max="22" width="9.140625" style="201"/>
    <col min="23" max="133" width="9.140625" style="47"/>
    <col min="134" max="134" width="8.42578125" style="47" customWidth="1"/>
    <col min="135" max="135" width="62.5703125" style="47" customWidth="1"/>
    <col min="136" max="136" width="21" style="47" customWidth="1"/>
    <col min="137" max="137" width="15.42578125" style="47" customWidth="1"/>
    <col min="138" max="138" width="18.28515625" style="47" customWidth="1"/>
    <col min="139" max="142" width="16.5703125" style="47" customWidth="1"/>
    <col min="143" max="143" width="15.85546875" style="47" customWidth="1"/>
    <col min="144" max="144" width="11.28515625" style="47" customWidth="1"/>
    <col min="145" max="389" width="9.140625" style="47"/>
    <col min="390" max="390" width="8.42578125" style="47" customWidth="1"/>
    <col min="391" max="391" width="62.5703125" style="47" customWidth="1"/>
    <col min="392" max="392" width="21" style="47" customWidth="1"/>
    <col min="393" max="393" width="15.42578125" style="47" customWidth="1"/>
    <col min="394" max="394" width="18.28515625" style="47" customWidth="1"/>
    <col min="395" max="398" width="16.5703125" style="47" customWidth="1"/>
    <col min="399" max="399" width="15.85546875" style="47" customWidth="1"/>
    <col min="400" max="400" width="11.28515625" style="47" customWidth="1"/>
    <col min="401" max="645" width="9.140625" style="47"/>
    <col min="646" max="646" width="8.42578125" style="47" customWidth="1"/>
    <col min="647" max="647" width="62.5703125" style="47" customWidth="1"/>
    <col min="648" max="648" width="21" style="47" customWidth="1"/>
    <col min="649" max="649" width="15.42578125" style="47" customWidth="1"/>
    <col min="650" max="650" width="18.28515625" style="47" customWidth="1"/>
    <col min="651" max="654" width="16.5703125" style="47" customWidth="1"/>
    <col min="655" max="655" width="15.85546875" style="47" customWidth="1"/>
    <col min="656" max="656" width="11.28515625" style="47" customWidth="1"/>
    <col min="657" max="901" width="9.140625" style="47"/>
    <col min="902" max="902" width="8.42578125" style="47" customWidth="1"/>
    <col min="903" max="903" width="62.5703125" style="47" customWidth="1"/>
    <col min="904" max="904" width="21" style="47" customWidth="1"/>
    <col min="905" max="905" width="15.42578125" style="47" customWidth="1"/>
    <col min="906" max="906" width="18.28515625" style="47" customWidth="1"/>
    <col min="907" max="910" width="16.5703125" style="47" customWidth="1"/>
    <col min="911" max="911" width="15.85546875" style="47" customWidth="1"/>
    <col min="912" max="912" width="11.28515625" style="47" customWidth="1"/>
    <col min="913" max="1157" width="9.140625" style="47"/>
    <col min="1158" max="1158" width="8.42578125" style="47" customWidth="1"/>
    <col min="1159" max="1159" width="62.5703125" style="47" customWidth="1"/>
    <col min="1160" max="1160" width="21" style="47" customWidth="1"/>
    <col min="1161" max="1161" width="15.42578125" style="47" customWidth="1"/>
    <col min="1162" max="1162" width="18.28515625" style="47" customWidth="1"/>
    <col min="1163" max="1166" width="16.5703125" style="47" customWidth="1"/>
    <col min="1167" max="1167" width="15.85546875" style="47" customWidth="1"/>
    <col min="1168" max="1168" width="11.28515625" style="47" customWidth="1"/>
    <col min="1169" max="1413" width="9.140625" style="47"/>
    <col min="1414" max="1414" width="8.42578125" style="47" customWidth="1"/>
    <col min="1415" max="1415" width="62.5703125" style="47" customWidth="1"/>
    <col min="1416" max="1416" width="21" style="47" customWidth="1"/>
    <col min="1417" max="1417" width="15.42578125" style="47" customWidth="1"/>
    <col min="1418" max="1418" width="18.28515625" style="47" customWidth="1"/>
    <col min="1419" max="1422" width="16.5703125" style="47" customWidth="1"/>
    <col min="1423" max="1423" width="15.85546875" style="47" customWidth="1"/>
    <col min="1424" max="1424" width="11.28515625" style="47" customWidth="1"/>
    <col min="1425" max="1669" width="9.140625" style="47"/>
    <col min="1670" max="1670" width="8.42578125" style="47" customWidth="1"/>
    <col min="1671" max="1671" width="62.5703125" style="47" customWidth="1"/>
    <col min="1672" max="1672" width="21" style="47" customWidth="1"/>
    <col min="1673" max="1673" width="15.42578125" style="47" customWidth="1"/>
    <col min="1674" max="1674" width="18.28515625" style="47" customWidth="1"/>
    <col min="1675" max="1678" width="16.5703125" style="47" customWidth="1"/>
    <col min="1679" max="1679" width="15.85546875" style="47" customWidth="1"/>
    <col min="1680" max="1680" width="11.28515625" style="47" customWidth="1"/>
    <col min="1681" max="1925" width="9.140625" style="47"/>
    <col min="1926" max="1926" width="8.42578125" style="47" customWidth="1"/>
    <col min="1927" max="1927" width="62.5703125" style="47" customWidth="1"/>
    <col min="1928" max="1928" width="21" style="47" customWidth="1"/>
    <col min="1929" max="1929" width="15.42578125" style="47" customWidth="1"/>
    <col min="1930" max="1930" width="18.28515625" style="47" customWidth="1"/>
    <col min="1931" max="1934" width="16.5703125" style="47" customWidth="1"/>
    <col min="1935" max="1935" width="15.85546875" style="47" customWidth="1"/>
    <col min="1936" max="1936" width="11.28515625" style="47" customWidth="1"/>
    <col min="1937" max="2181" width="9.140625" style="47"/>
    <col min="2182" max="2182" width="8.42578125" style="47" customWidth="1"/>
    <col min="2183" max="2183" width="62.5703125" style="47" customWidth="1"/>
    <col min="2184" max="2184" width="21" style="47" customWidth="1"/>
    <col min="2185" max="2185" width="15.42578125" style="47" customWidth="1"/>
    <col min="2186" max="2186" width="18.28515625" style="47" customWidth="1"/>
    <col min="2187" max="2190" width="16.5703125" style="47" customWidth="1"/>
    <col min="2191" max="2191" width="15.85546875" style="47" customWidth="1"/>
    <col min="2192" max="2192" width="11.28515625" style="47" customWidth="1"/>
    <col min="2193" max="2437" width="9.140625" style="47"/>
    <col min="2438" max="2438" width="8.42578125" style="47" customWidth="1"/>
    <col min="2439" max="2439" width="62.5703125" style="47" customWidth="1"/>
    <col min="2440" max="2440" width="21" style="47" customWidth="1"/>
    <col min="2441" max="2441" width="15.42578125" style="47" customWidth="1"/>
    <col min="2442" max="2442" width="18.28515625" style="47" customWidth="1"/>
    <col min="2443" max="2446" width="16.5703125" style="47" customWidth="1"/>
    <col min="2447" max="2447" width="15.85546875" style="47" customWidth="1"/>
    <col min="2448" max="2448" width="11.28515625" style="47" customWidth="1"/>
    <col min="2449" max="2693" width="9.140625" style="47"/>
    <col min="2694" max="2694" width="8.42578125" style="47" customWidth="1"/>
    <col min="2695" max="2695" width="62.5703125" style="47" customWidth="1"/>
    <col min="2696" max="2696" width="21" style="47" customWidth="1"/>
    <col min="2697" max="2697" width="15.42578125" style="47" customWidth="1"/>
    <col min="2698" max="2698" width="18.28515625" style="47" customWidth="1"/>
    <col min="2699" max="2702" width="16.5703125" style="47" customWidth="1"/>
    <col min="2703" max="2703" width="15.85546875" style="47" customWidth="1"/>
    <col min="2704" max="2704" width="11.28515625" style="47" customWidth="1"/>
    <col min="2705" max="2949" width="9.140625" style="47"/>
    <col min="2950" max="2950" width="8.42578125" style="47" customWidth="1"/>
    <col min="2951" max="2951" width="62.5703125" style="47" customWidth="1"/>
    <col min="2952" max="2952" width="21" style="47" customWidth="1"/>
    <col min="2953" max="2953" width="15.42578125" style="47" customWidth="1"/>
    <col min="2954" max="2954" width="18.28515625" style="47" customWidth="1"/>
    <col min="2955" max="2958" width="16.5703125" style="47" customWidth="1"/>
    <col min="2959" max="2959" width="15.85546875" style="47" customWidth="1"/>
    <col min="2960" max="2960" width="11.28515625" style="47" customWidth="1"/>
    <col min="2961" max="3205" width="9.140625" style="47"/>
    <col min="3206" max="3206" width="8.42578125" style="47" customWidth="1"/>
    <col min="3207" max="3207" width="62.5703125" style="47" customWidth="1"/>
    <col min="3208" max="3208" width="21" style="47" customWidth="1"/>
    <col min="3209" max="3209" width="15.42578125" style="47" customWidth="1"/>
    <col min="3210" max="3210" width="18.28515625" style="47" customWidth="1"/>
    <col min="3211" max="3214" width="16.5703125" style="47" customWidth="1"/>
    <col min="3215" max="3215" width="15.85546875" style="47" customWidth="1"/>
    <col min="3216" max="3216" width="11.28515625" style="47" customWidth="1"/>
    <col min="3217" max="3461" width="9.140625" style="47"/>
    <col min="3462" max="3462" width="8.42578125" style="47" customWidth="1"/>
    <col min="3463" max="3463" width="62.5703125" style="47" customWidth="1"/>
    <col min="3464" max="3464" width="21" style="47" customWidth="1"/>
    <col min="3465" max="3465" width="15.42578125" style="47" customWidth="1"/>
    <col min="3466" max="3466" width="18.28515625" style="47" customWidth="1"/>
    <col min="3467" max="3470" width="16.5703125" style="47" customWidth="1"/>
    <col min="3471" max="3471" width="15.85546875" style="47" customWidth="1"/>
    <col min="3472" max="3472" width="11.28515625" style="47" customWidth="1"/>
    <col min="3473" max="3717" width="9.140625" style="47"/>
    <col min="3718" max="3718" width="8.42578125" style="47" customWidth="1"/>
    <col min="3719" max="3719" width="62.5703125" style="47" customWidth="1"/>
    <col min="3720" max="3720" width="21" style="47" customWidth="1"/>
    <col min="3721" max="3721" width="15.42578125" style="47" customWidth="1"/>
    <col min="3722" max="3722" width="18.28515625" style="47" customWidth="1"/>
    <col min="3723" max="3726" width="16.5703125" style="47" customWidth="1"/>
    <col min="3727" max="3727" width="15.85546875" style="47" customWidth="1"/>
    <col min="3728" max="3728" width="11.28515625" style="47" customWidth="1"/>
    <col min="3729" max="3973" width="9.140625" style="47"/>
    <col min="3974" max="3974" width="8.42578125" style="47" customWidth="1"/>
    <col min="3975" max="3975" width="62.5703125" style="47" customWidth="1"/>
    <col min="3976" max="3976" width="21" style="47" customWidth="1"/>
    <col min="3977" max="3977" width="15.42578125" style="47" customWidth="1"/>
    <col min="3978" max="3978" width="18.28515625" style="47" customWidth="1"/>
    <col min="3979" max="3982" width="16.5703125" style="47" customWidth="1"/>
    <col min="3983" max="3983" width="15.85546875" style="47" customWidth="1"/>
    <col min="3984" max="3984" width="11.28515625" style="47" customWidth="1"/>
    <col min="3985" max="4229" width="9.140625" style="47"/>
    <col min="4230" max="4230" width="8.42578125" style="47" customWidth="1"/>
    <col min="4231" max="4231" width="62.5703125" style="47" customWidth="1"/>
    <col min="4232" max="4232" width="21" style="47" customWidth="1"/>
    <col min="4233" max="4233" width="15.42578125" style="47" customWidth="1"/>
    <col min="4234" max="4234" width="18.28515625" style="47" customWidth="1"/>
    <col min="4235" max="4238" width="16.5703125" style="47" customWidth="1"/>
    <col min="4239" max="4239" width="15.85546875" style="47" customWidth="1"/>
    <col min="4240" max="4240" width="11.28515625" style="47" customWidth="1"/>
    <col min="4241" max="4485" width="9.140625" style="47"/>
    <col min="4486" max="4486" width="8.42578125" style="47" customWidth="1"/>
    <col min="4487" max="4487" width="62.5703125" style="47" customWidth="1"/>
    <col min="4488" max="4488" width="21" style="47" customWidth="1"/>
    <col min="4489" max="4489" width="15.42578125" style="47" customWidth="1"/>
    <col min="4490" max="4490" width="18.28515625" style="47" customWidth="1"/>
    <col min="4491" max="4494" width="16.5703125" style="47" customWidth="1"/>
    <col min="4495" max="4495" width="15.85546875" style="47" customWidth="1"/>
    <col min="4496" max="4496" width="11.28515625" style="47" customWidth="1"/>
    <col min="4497" max="4741" width="9.140625" style="47"/>
    <col min="4742" max="4742" width="8.42578125" style="47" customWidth="1"/>
    <col min="4743" max="4743" width="62.5703125" style="47" customWidth="1"/>
    <col min="4744" max="4744" width="21" style="47" customWidth="1"/>
    <col min="4745" max="4745" width="15.42578125" style="47" customWidth="1"/>
    <col min="4746" max="4746" width="18.28515625" style="47" customWidth="1"/>
    <col min="4747" max="4750" width="16.5703125" style="47" customWidth="1"/>
    <col min="4751" max="4751" width="15.85546875" style="47" customWidth="1"/>
    <col min="4752" max="4752" width="11.28515625" style="47" customWidth="1"/>
    <col min="4753" max="4997" width="9.140625" style="47"/>
    <col min="4998" max="4998" width="8.42578125" style="47" customWidth="1"/>
    <col min="4999" max="4999" width="62.5703125" style="47" customWidth="1"/>
    <col min="5000" max="5000" width="21" style="47" customWidth="1"/>
    <col min="5001" max="5001" width="15.42578125" style="47" customWidth="1"/>
    <col min="5002" max="5002" width="18.28515625" style="47" customWidth="1"/>
    <col min="5003" max="5006" width="16.5703125" style="47" customWidth="1"/>
    <col min="5007" max="5007" width="15.85546875" style="47" customWidth="1"/>
    <col min="5008" max="5008" width="11.28515625" style="47" customWidth="1"/>
    <col min="5009" max="5253" width="9.140625" style="47"/>
    <col min="5254" max="5254" width="8.42578125" style="47" customWidth="1"/>
    <col min="5255" max="5255" width="62.5703125" style="47" customWidth="1"/>
    <col min="5256" max="5256" width="21" style="47" customWidth="1"/>
    <col min="5257" max="5257" width="15.42578125" style="47" customWidth="1"/>
    <col min="5258" max="5258" width="18.28515625" style="47" customWidth="1"/>
    <col min="5259" max="5262" width="16.5703125" style="47" customWidth="1"/>
    <col min="5263" max="5263" width="15.85546875" style="47" customWidth="1"/>
    <col min="5264" max="5264" width="11.28515625" style="47" customWidth="1"/>
    <col min="5265" max="5509" width="9.140625" style="47"/>
    <col min="5510" max="5510" width="8.42578125" style="47" customWidth="1"/>
    <col min="5511" max="5511" width="62.5703125" style="47" customWidth="1"/>
    <col min="5512" max="5512" width="21" style="47" customWidth="1"/>
    <col min="5513" max="5513" width="15.42578125" style="47" customWidth="1"/>
    <col min="5514" max="5514" width="18.28515625" style="47" customWidth="1"/>
    <col min="5515" max="5518" width="16.5703125" style="47" customWidth="1"/>
    <col min="5519" max="5519" width="15.85546875" style="47" customWidth="1"/>
    <col min="5520" max="5520" width="11.28515625" style="47" customWidth="1"/>
    <col min="5521" max="5765" width="9.140625" style="47"/>
    <col min="5766" max="5766" width="8.42578125" style="47" customWidth="1"/>
    <col min="5767" max="5767" width="62.5703125" style="47" customWidth="1"/>
    <col min="5768" max="5768" width="21" style="47" customWidth="1"/>
    <col min="5769" max="5769" width="15.42578125" style="47" customWidth="1"/>
    <col min="5770" max="5770" width="18.28515625" style="47" customWidth="1"/>
    <col min="5771" max="5774" width="16.5703125" style="47" customWidth="1"/>
    <col min="5775" max="5775" width="15.85546875" style="47" customWidth="1"/>
    <col min="5776" max="5776" width="11.28515625" style="47" customWidth="1"/>
    <col min="5777" max="6021" width="9.140625" style="47"/>
    <col min="6022" max="6022" width="8.42578125" style="47" customWidth="1"/>
    <col min="6023" max="6023" width="62.5703125" style="47" customWidth="1"/>
    <col min="6024" max="6024" width="21" style="47" customWidth="1"/>
    <col min="6025" max="6025" width="15.42578125" style="47" customWidth="1"/>
    <col min="6026" max="6026" width="18.28515625" style="47" customWidth="1"/>
    <col min="6027" max="6030" width="16.5703125" style="47" customWidth="1"/>
    <col min="6031" max="6031" width="15.85546875" style="47" customWidth="1"/>
    <col min="6032" max="6032" width="11.28515625" style="47" customWidth="1"/>
    <col min="6033" max="6277" width="9.140625" style="47"/>
    <col min="6278" max="6278" width="8.42578125" style="47" customWidth="1"/>
    <col min="6279" max="6279" width="62.5703125" style="47" customWidth="1"/>
    <col min="6280" max="6280" width="21" style="47" customWidth="1"/>
    <col min="6281" max="6281" width="15.42578125" style="47" customWidth="1"/>
    <col min="6282" max="6282" width="18.28515625" style="47" customWidth="1"/>
    <col min="6283" max="6286" width="16.5703125" style="47" customWidth="1"/>
    <col min="6287" max="6287" width="15.85546875" style="47" customWidth="1"/>
    <col min="6288" max="6288" width="11.28515625" style="47" customWidth="1"/>
    <col min="6289" max="6533" width="9.140625" style="47"/>
    <col min="6534" max="6534" width="8.42578125" style="47" customWidth="1"/>
    <col min="6535" max="6535" width="62.5703125" style="47" customWidth="1"/>
    <col min="6536" max="6536" width="21" style="47" customWidth="1"/>
    <col min="6537" max="6537" width="15.42578125" style="47" customWidth="1"/>
    <col min="6538" max="6538" width="18.28515625" style="47" customWidth="1"/>
    <col min="6539" max="6542" width="16.5703125" style="47" customWidth="1"/>
    <col min="6543" max="6543" width="15.85546875" style="47" customWidth="1"/>
    <col min="6544" max="6544" width="11.28515625" style="47" customWidth="1"/>
    <col min="6545" max="6789" width="9.140625" style="47"/>
    <col min="6790" max="6790" width="8.42578125" style="47" customWidth="1"/>
    <col min="6791" max="6791" width="62.5703125" style="47" customWidth="1"/>
    <col min="6792" max="6792" width="21" style="47" customWidth="1"/>
    <col min="6793" max="6793" width="15.42578125" style="47" customWidth="1"/>
    <col min="6794" max="6794" width="18.28515625" style="47" customWidth="1"/>
    <col min="6795" max="6798" width="16.5703125" style="47" customWidth="1"/>
    <col min="6799" max="6799" width="15.85546875" style="47" customWidth="1"/>
    <col min="6800" max="6800" width="11.28515625" style="47" customWidth="1"/>
    <col min="6801" max="7045" width="9.140625" style="47"/>
    <col min="7046" max="7046" width="8.42578125" style="47" customWidth="1"/>
    <col min="7047" max="7047" width="62.5703125" style="47" customWidth="1"/>
    <col min="7048" max="7048" width="21" style="47" customWidth="1"/>
    <col min="7049" max="7049" width="15.42578125" style="47" customWidth="1"/>
    <col min="7050" max="7050" width="18.28515625" style="47" customWidth="1"/>
    <col min="7051" max="7054" width="16.5703125" style="47" customWidth="1"/>
    <col min="7055" max="7055" width="15.85546875" style="47" customWidth="1"/>
    <col min="7056" max="7056" width="11.28515625" style="47" customWidth="1"/>
    <col min="7057" max="7301" width="9.140625" style="47"/>
    <col min="7302" max="7302" width="8.42578125" style="47" customWidth="1"/>
    <col min="7303" max="7303" width="62.5703125" style="47" customWidth="1"/>
    <col min="7304" max="7304" width="21" style="47" customWidth="1"/>
    <col min="7305" max="7305" width="15.42578125" style="47" customWidth="1"/>
    <col min="7306" max="7306" width="18.28515625" style="47" customWidth="1"/>
    <col min="7307" max="7310" width="16.5703125" style="47" customWidth="1"/>
    <col min="7311" max="7311" width="15.85546875" style="47" customWidth="1"/>
    <col min="7312" max="7312" width="11.28515625" style="47" customWidth="1"/>
    <col min="7313" max="7557" width="9.140625" style="47"/>
    <col min="7558" max="7558" width="8.42578125" style="47" customWidth="1"/>
    <col min="7559" max="7559" width="62.5703125" style="47" customWidth="1"/>
    <col min="7560" max="7560" width="21" style="47" customWidth="1"/>
    <col min="7561" max="7561" width="15.42578125" style="47" customWidth="1"/>
    <col min="7562" max="7562" width="18.28515625" style="47" customWidth="1"/>
    <col min="7563" max="7566" width="16.5703125" style="47" customWidth="1"/>
    <col min="7567" max="7567" width="15.85546875" style="47" customWidth="1"/>
    <col min="7568" max="7568" width="11.28515625" style="47" customWidth="1"/>
    <col min="7569" max="7813" width="9.140625" style="47"/>
    <col min="7814" max="7814" width="8.42578125" style="47" customWidth="1"/>
    <col min="7815" max="7815" width="62.5703125" style="47" customWidth="1"/>
    <col min="7816" max="7816" width="21" style="47" customWidth="1"/>
    <col min="7817" max="7817" width="15.42578125" style="47" customWidth="1"/>
    <col min="7818" max="7818" width="18.28515625" style="47" customWidth="1"/>
    <col min="7819" max="7822" width="16.5703125" style="47" customWidth="1"/>
    <col min="7823" max="7823" width="15.85546875" style="47" customWidth="1"/>
    <col min="7824" max="7824" width="11.28515625" style="47" customWidth="1"/>
    <col min="7825" max="8069" width="9.140625" style="47"/>
    <col min="8070" max="8070" width="8.42578125" style="47" customWidth="1"/>
    <col min="8071" max="8071" width="62.5703125" style="47" customWidth="1"/>
    <col min="8072" max="8072" width="21" style="47" customWidth="1"/>
    <col min="8073" max="8073" width="15.42578125" style="47" customWidth="1"/>
    <col min="8074" max="8074" width="18.28515625" style="47" customWidth="1"/>
    <col min="8075" max="8078" width="16.5703125" style="47" customWidth="1"/>
    <col min="8079" max="8079" width="15.85546875" style="47" customWidth="1"/>
    <col min="8080" max="8080" width="11.28515625" style="47" customWidth="1"/>
    <col min="8081" max="8325" width="9.140625" style="47"/>
    <col min="8326" max="8326" width="8.42578125" style="47" customWidth="1"/>
    <col min="8327" max="8327" width="62.5703125" style="47" customWidth="1"/>
    <col min="8328" max="8328" width="21" style="47" customWidth="1"/>
    <col min="8329" max="8329" width="15.42578125" style="47" customWidth="1"/>
    <col min="8330" max="8330" width="18.28515625" style="47" customWidth="1"/>
    <col min="8331" max="8334" width="16.5703125" style="47" customWidth="1"/>
    <col min="8335" max="8335" width="15.85546875" style="47" customWidth="1"/>
    <col min="8336" max="8336" width="11.28515625" style="47" customWidth="1"/>
    <col min="8337" max="8581" width="9.140625" style="47"/>
    <col min="8582" max="8582" width="8.42578125" style="47" customWidth="1"/>
    <col min="8583" max="8583" width="62.5703125" style="47" customWidth="1"/>
    <col min="8584" max="8584" width="21" style="47" customWidth="1"/>
    <col min="8585" max="8585" width="15.42578125" style="47" customWidth="1"/>
    <col min="8586" max="8586" width="18.28515625" style="47" customWidth="1"/>
    <col min="8587" max="8590" width="16.5703125" style="47" customWidth="1"/>
    <col min="8591" max="8591" width="15.85546875" style="47" customWidth="1"/>
    <col min="8592" max="8592" width="11.28515625" style="47" customWidth="1"/>
    <col min="8593" max="8837" width="9.140625" style="47"/>
    <col min="8838" max="8838" width="8.42578125" style="47" customWidth="1"/>
    <col min="8839" max="8839" width="62.5703125" style="47" customWidth="1"/>
    <col min="8840" max="8840" width="21" style="47" customWidth="1"/>
    <col min="8841" max="8841" width="15.42578125" style="47" customWidth="1"/>
    <col min="8842" max="8842" width="18.28515625" style="47" customWidth="1"/>
    <col min="8843" max="8846" width="16.5703125" style="47" customWidth="1"/>
    <col min="8847" max="8847" width="15.85546875" style="47" customWidth="1"/>
    <col min="8848" max="8848" width="11.28515625" style="47" customWidth="1"/>
    <col min="8849" max="9093" width="9.140625" style="47"/>
    <col min="9094" max="9094" width="8.42578125" style="47" customWidth="1"/>
    <col min="9095" max="9095" width="62.5703125" style="47" customWidth="1"/>
    <col min="9096" max="9096" width="21" style="47" customWidth="1"/>
    <col min="9097" max="9097" width="15.42578125" style="47" customWidth="1"/>
    <col min="9098" max="9098" width="18.28515625" style="47" customWidth="1"/>
    <col min="9099" max="9102" width="16.5703125" style="47" customWidth="1"/>
    <col min="9103" max="9103" width="15.85546875" style="47" customWidth="1"/>
    <col min="9104" max="9104" width="11.28515625" style="47" customWidth="1"/>
    <col min="9105" max="9349" width="9.140625" style="47"/>
    <col min="9350" max="9350" width="8.42578125" style="47" customWidth="1"/>
    <col min="9351" max="9351" width="62.5703125" style="47" customWidth="1"/>
    <col min="9352" max="9352" width="21" style="47" customWidth="1"/>
    <col min="9353" max="9353" width="15.42578125" style="47" customWidth="1"/>
    <col min="9354" max="9354" width="18.28515625" style="47" customWidth="1"/>
    <col min="9355" max="9358" width="16.5703125" style="47" customWidth="1"/>
    <col min="9359" max="9359" width="15.85546875" style="47" customWidth="1"/>
    <col min="9360" max="9360" width="11.28515625" style="47" customWidth="1"/>
    <col min="9361" max="9605" width="9.140625" style="47"/>
    <col min="9606" max="9606" width="8.42578125" style="47" customWidth="1"/>
    <col min="9607" max="9607" width="62.5703125" style="47" customWidth="1"/>
    <col min="9608" max="9608" width="21" style="47" customWidth="1"/>
    <col min="9609" max="9609" width="15.42578125" style="47" customWidth="1"/>
    <col min="9610" max="9610" width="18.28515625" style="47" customWidth="1"/>
    <col min="9611" max="9614" width="16.5703125" style="47" customWidth="1"/>
    <col min="9615" max="9615" width="15.85546875" style="47" customWidth="1"/>
    <col min="9616" max="9616" width="11.28515625" style="47" customWidth="1"/>
    <col min="9617" max="9861" width="9.140625" style="47"/>
    <col min="9862" max="9862" width="8.42578125" style="47" customWidth="1"/>
    <col min="9863" max="9863" width="62.5703125" style="47" customWidth="1"/>
    <col min="9864" max="9864" width="21" style="47" customWidth="1"/>
    <col min="9865" max="9865" width="15.42578125" style="47" customWidth="1"/>
    <col min="9866" max="9866" width="18.28515625" style="47" customWidth="1"/>
    <col min="9867" max="9870" width="16.5703125" style="47" customWidth="1"/>
    <col min="9871" max="9871" width="15.85546875" style="47" customWidth="1"/>
    <col min="9872" max="9872" width="11.28515625" style="47" customWidth="1"/>
    <col min="9873" max="10117" width="9.140625" style="47"/>
    <col min="10118" max="10118" width="8.42578125" style="47" customWidth="1"/>
    <col min="10119" max="10119" width="62.5703125" style="47" customWidth="1"/>
    <col min="10120" max="10120" width="21" style="47" customWidth="1"/>
    <col min="10121" max="10121" width="15.42578125" style="47" customWidth="1"/>
    <col min="10122" max="10122" width="18.28515625" style="47" customWidth="1"/>
    <col min="10123" max="10126" width="16.5703125" style="47" customWidth="1"/>
    <col min="10127" max="10127" width="15.85546875" style="47" customWidth="1"/>
    <col min="10128" max="10128" width="11.28515625" style="47" customWidth="1"/>
    <col min="10129" max="10373" width="9.140625" style="47"/>
    <col min="10374" max="10374" width="8.42578125" style="47" customWidth="1"/>
    <col min="10375" max="10375" width="62.5703125" style="47" customWidth="1"/>
    <col min="10376" max="10376" width="21" style="47" customWidth="1"/>
    <col min="10377" max="10377" width="15.42578125" style="47" customWidth="1"/>
    <col min="10378" max="10378" width="18.28515625" style="47" customWidth="1"/>
    <col min="10379" max="10382" width="16.5703125" style="47" customWidth="1"/>
    <col min="10383" max="10383" width="15.85546875" style="47" customWidth="1"/>
    <col min="10384" max="10384" width="11.28515625" style="47" customWidth="1"/>
    <col min="10385" max="10629" width="9.140625" style="47"/>
    <col min="10630" max="10630" width="8.42578125" style="47" customWidth="1"/>
    <col min="10631" max="10631" width="62.5703125" style="47" customWidth="1"/>
    <col min="10632" max="10632" width="21" style="47" customWidth="1"/>
    <col min="10633" max="10633" width="15.42578125" style="47" customWidth="1"/>
    <col min="10634" max="10634" width="18.28515625" style="47" customWidth="1"/>
    <col min="10635" max="10638" width="16.5703125" style="47" customWidth="1"/>
    <col min="10639" max="10639" width="15.85546875" style="47" customWidth="1"/>
    <col min="10640" max="10640" width="11.28515625" style="47" customWidth="1"/>
    <col min="10641" max="10885" width="9.140625" style="47"/>
    <col min="10886" max="10886" width="8.42578125" style="47" customWidth="1"/>
    <col min="10887" max="10887" width="62.5703125" style="47" customWidth="1"/>
    <col min="10888" max="10888" width="21" style="47" customWidth="1"/>
    <col min="10889" max="10889" width="15.42578125" style="47" customWidth="1"/>
    <col min="10890" max="10890" width="18.28515625" style="47" customWidth="1"/>
    <col min="10891" max="10894" width="16.5703125" style="47" customWidth="1"/>
    <col min="10895" max="10895" width="15.85546875" style="47" customWidth="1"/>
    <col min="10896" max="10896" width="11.28515625" style="47" customWidth="1"/>
    <col min="10897" max="11141" width="9.140625" style="47"/>
    <col min="11142" max="11142" width="8.42578125" style="47" customWidth="1"/>
    <col min="11143" max="11143" width="62.5703125" style="47" customWidth="1"/>
    <col min="11144" max="11144" width="21" style="47" customWidth="1"/>
    <col min="11145" max="11145" width="15.42578125" style="47" customWidth="1"/>
    <col min="11146" max="11146" width="18.28515625" style="47" customWidth="1"/>
    <col min="11147" max="11150" width="16.5703125" style="47" customWidth="1"/>
    <col min="11151" max="11151" width="15.85546875" style="47" customWidth="1"/>
    <col min="11152" max="11152" width="11.28515625" style="47" customWidth="1"/>
    <col min="11153" max="11397" width="9.140625" style="47"/>
    <col min="11398" max="11398" width="8.42578125" style="47" customWidth="1"/>
    <col min="11399" max="11399" width="62.5703125" style="47" customWidth="1"/>
    <col min="11400" max="11400" width="21" style="47" customWidth="1"/>
    <col min="11401" max="11401" width="15.42578125" style="47" customWidth="1"/>
    <col min="11402" max="11402" width="18.28515625" style="47" customWidth="1"/>
    <col min="11403" max="11406" width="16.5703125" style="47" customWidth="1"/>
    <col min="11407" max="11407" width="15.85546875" style="47" customWidth="1"/>
    <col min="11408" max="11408" width="11.28515625" style="47" customWidth="1"/>
    <col min="11409" max="11653" width="9.140625" style="47"/>
    <col min="11654" max="11654" width="8.42578125" style="47" customWidth="1"/>
    <col min="11655" max="11655" width="62.5703125" style="47" customWidth="1"/>
    <col min="11656" max="11656" width="21" style="47" customWidth="1"/>
    <col min="11657" max="11657" width="15.42578125" style="47" customWidth="1"/>
    <col min="11658" max="11658" width="18.28515625" style="47" customWidth="1"/>
    <col min="11659" max="11662" width="16.5703125" style="47" customWidth="1"/>
    <col min="11663" max="11663" width="15.85546875" style="47" customWidth="1"/>
    <col min="11664" max="11664" width="11.28515625" style="47" customWidth="1"/>
    <col min="11665" max="11909" width="9.140625" style="47"/>
    <col min="11910" max="11910" width="8.42578125" style="47" customWidth="1"/>
    <col min="11911" max="11911" width="62.5703125" style="47" customWidth="1"/>
    <col min="11912" max="11912" width="21" style="47" customWidth="1"/>
    <col min="11913" max="11913" width="15.42578125" style="47" customWidth="1"/>
    <col min="11914" max="11914" width="18.28515625" style="47" customWidth="1"/>
    <col min="11915" max="11918" width="16.5703125" style="47" customWidth="1"/>
    <col min="11919" max="11919" width="15.85546875" style="47" customWidth="1"/>
    <col min="11920" max="11920" width="11.28515625" style="47" customWidth="1"/>
    <col min="11921" max="12165" width="9.140625" style="47"/>
    <col min="12166" max="12166" width="8.42578125" style="47" customWidth="1"/>
    <col min="12167" max="12167" width="62.5703125" style="47" customWidth="1"/>
    <col min="12168" max="12168" width="21" style="47" customWidth="1"/>
    <col min="12169" max="12169" width="15.42578125" style="47" customWidth="1"/>
    <col min="12170" max="12170" width="18.28515625" style="47" customWidth="1"/>
    <col min="12171" max="12174" width="16.5703125" style="47" customWidth="1"/>
    <col min="12175" max="12175" width="15.85546875" style="47" customWidth="1"/>
    <col min="12176" max="12176" width="11.28515625" style="47" customWidth="1"/>
    <col min="12177" max="12421" width="9.140625" style="47"/>
    <col min="12422" max="12422" width="8.42578125" style="47" customWidth="1"/>
    <col min="12423" max="12423" width="62.5703125" style="47" customWidth="1"/>
    <col min="12424" max="12424" width="21" style="47" customWidth="1"/>
    <col min="12425" max="12425" width="15.42578125" style="47" customWidth="1"/>
    <col min="12426" max="12426" width="18.28515625" style="47" customWidth="1"/>
    <col min="12427" max="12430" width="16.5703125" style="47" customWidth="1"/>
    <col min="12431" max="12431" width="15.85546875" style="47" customWidth="1"/>
    <col min="12432" max="12432" width="11.28515625" style="47" customWidth="1"/>
    <col min="12433" max="12677" width="9.140625" style="47"/>
    <col min="12678" max="12678" width="8.42578125" style="47" customWidth="1"/>
    <col min="12679" max="12679" width="62.5703125" style="47" customWidth="1"/>
    <col min="12680" max="12680" width="21" style="47" customWidth="1"/>
    <col min="12681" max="12681" width="15.42578125" style="47" customWidth="1"/>
    <col min="12682" max="12682" width="18.28515625" style="47" customWidth="1"/>
    <col min="12683" max="12686" width="16.5703125" style="47" customWidth="1"/>
    <col min="12687" max="12687" width="15.85546875" style="47" customWidth="1"/>
    <col min="12688" max="12688" width="11.28515625" style="47" customWidth="1"/>
    <col min="12689" max="12933" width="9.140625" style="47"/>
    <col min="12934" max="12934" width="8.42578125" style="47" customWidth="1"/>
    <col min="12935" max="12935" width="62.5703125" style="47" customWidth="1"/>
    <col min="12936" max="12936" width="21" style="47" customWidth="1"/>
    <col min="12937" max="12937" width="15.42578125" style="47" customWidth="1"/>
    <col min="12938" max="12938" width="18.28515625" style="47" customWidth="1"/>
    <col min="12939" max="12942" width="16.5703125" style="47" customWidth="1"/>
    <col min="12943" max="12943" width="15.85546875" style="47" customWidth="1"/>
    <col min="12944" max="12944" width="11.28515625" style="47" customWidth="1"/>
    <col min="12945" max="13189" width="9.140625" style="47"/>
    <col min="13190" max="13190" width="8.42578125" style="47" customWidth="1"/>
    <col min="13191" max="13191" width="62.5703125" style="47" customWidth="1"/>
    <col min="13192" max="13192" width="21" style="47" customWidth="1"/>
    <col min="13193" max="13193" width="15.42578125" style="47" customWidth="1"/>
    <col min="13194" max="13194" width="18.28515625" style="47" customWidth="1"/>
    <col min="13195" max="13198" width="16.5703125" style="47" customWidth="1"/>
    <col min="13199" max="13199" width="15.85546875" style="47" customWidth="1"/>
    <col min="13200" max="13200" width="11.28515625" style="47" customWidth="1"/>
    <col min="13201" max="13445" width="9.140625" style="47"/>
    <col min="13446" max="13446" width="8.42578125" style="47" customWidth="1"/>
    <col min="13447" max="13447" width="62.5703125" style="47" customWidth="1"/>
    <col min="13448" max="13448" width="21" style="47" customWidth="1"/>
    <col min="13449" max="13449" width="15.42578125" style="47" customWidth="1"/>
    <col min="13450" max="13450" width="18.28515625" style="47" customWidth="1"/>
    <col min="13451" max="13454" width="16.5703125" style="47" customWidth="1"/>
    <col min="13455" max="13455" width="15.85546875" style="47" customWidth="1"/>
    <col min="13456" max="13456" width="11.28515625" style="47" customWidth="1"/>
    <col min="13457" max="13701" width="9.140625" style="47"/>
    <col min="13702" max="13702" width="8.42578125" style="47" customWidth="1"/>
    <col min="13703" max="13703" width="62.5703125" style="47" customWidth="1"/>
    <col min="13704" max="13704" width="21" style="47" customWidth="1"/>
    <col min="13705" max="13705" width="15.42578125" style="47" customWidth="1"/>
    <col min="13706" max="13706" width="18.28515625" style="47" customWidth="1"/>
    <col min="13707" max="13710" width="16.5703125" style="47" customWidth="1"/>
    <col min="13711" max="13711" width="15.85546875" style="47" customWidth="1"/>
    <col min="13712" max="13712" width="11.28515625" style="47" customWidth="1"/>
    <col min="13713" max="13957" width="9.140625" style="47"/>
    <col min="13958" max="13958" width="8.42578125" style="47" customWidth="1"/>
    <col min="13959" max="13959" width="62.5703125" style="47" customWidth="1"/>
    <col min="13960" max="13960" width="21" style="47" customWidth="1"/>
    <col min="13961" max="13961" width="15.42578125" style="47" customWidth="1"/>
    <col min="13962" max="13962" width="18.28515625" style="47" customWidth="1"/>
    <col min="13963" max="13966" width="16.5703125" style="47" customWidth="1"/>
    <col min="13967" max="13967" width="15.85546875" style="47" customWidth="1"/>
    <col min="13968" max="13968" width="11.28515625" style="47" customWidth="1"/>
    <col min="13969" max="14213" width="9.140625" style="47"/>
    <col min="14214" max="14214" width="8.42578125" style="47" customWidth="1"/>
    <col min="14215" max="14215" width="62.5703125" style="47" customWidth="1"/>
    <col min="14216" max="14216" width="21" style="47" customWidth="1"/>
    <col min="14217" max="14217" width="15.42578125" style="47" customWidth="1"/>
    <col min="14218" max="14218" width="18.28515625" style="47" customWidth="1"/>
    <col min="14219" max="14222" width="16.5703125" style="47" customWidth="1"/>
    <col min="14223" max="14223" width="15.85546875" style="47" customWidth="1"/>
    <col min="14224" max="14224" width="11.28515625" style="47" customWidth="1"/>
    <col min="14225" max="14469" width="9.140625" style="47"/>
    <col min="14470" max="14470" width="8.42578125" style="47" customWidth="1"/>
    <col min="14471" max="14471" width="62.5703125" style="47" customWidth="1"/>
    <col min="14472" max="14472" width="21" style="47" customWidth="1"/>
    <col min="14473" max="14473" width="15.42578125" style="47" customWidth="1"/>
    <col min="14474" max="14474" width="18.28515625" style="47" customWidth="1"/>
    <col min="14475" max="14478" width="16.5703125" style="47" customWidth="1"/>
    <col min="14479" max="14479" width="15.85546875" style="47" customWidth="1"/>
    <col min="14480" max="14480" width="11.28515625" style="47" customWidth="1"/>
    <col min="14481" max="14725" width="9.140625" style="47"/>
    <col min="14726" max="14726" width="8.42578125" style="47" customWidth="1"/>
    <col min="14727" max="14727" width="62.5703125" style="47" customWidth="1"/>
    <col min="14728" max="14728" width="21" style="47" customWidth="1"/>
    <col min="14729" max="14729" width="15.42578125" style="47" customWidth="1"/>
    <col min="14730" max="14730" width="18.28515625" style="47" customWidth="1"/>
    <col min="14731" max="14734" width="16.5703125" style="47" customWidth="1"/>
    <col min="14735" max="14735" width="15.85546875" style="47" customWidth="1"/>
    <col min="14736" max="14736" width="11.28515625" style="47" customWidth="1"/>
    <col min="14737" max="14981" width="9.140625" style="47"/>
    <col min="14982" max="14982" width="8.42578125" style="47" customWidth="1"/>
    <col min="14983" max="14983" width="62.5703125" style="47" customWidth="1"/>
    <col min="14984" max="14984" width="21" style="47" customWidth="1"/>
    <col min="14985" max="14985" width="15.42578125" style="47" customWidth="1"/>
    <col min="14986" max="14986" width="18.28515625" style="47" customWidth="1"/>
    <col min="14987" max="14990" width="16.5703125" style="47" customWidth="1"/>
    <col min="14991" max="14991" width="15.85546875" style="47" customWidth="1"/>
    <col min="14992" max="14992" width="11.28515625" style="47" customWidth="1"/>
    <col min="14993" max="15237" width="9.140625" style="47"/>
    <col min="15238" max="15238" width="8.42578125" style="47" customWidth="1"/>
    <col min="15239" max="15239" width="62.5703125" style="47" customWidth="1"/>
    <col min="15240" max="15240" width="21" style="47" customWidth="1"/>
    <col min="15241" max="15241" width="15.42578125" style="47" customWidth="1"/>
    <col min="15242" max="15242" width="18.28515625" style="47" customWidth="1"/>
    <col min="15243" max="15246" width="16.5703125" style="47" customWidth="1"/>
    <col min="15247" max="15247" width="15.85546875" style="47" customWidth="1"/>
    <col min="15248" max="15248" width="11.28515625" style="47" customWidth="1"/>
    <col min="15249" max="15493" width="9.140625" style="47"/>
    <col min="15494" max="15494" width="8.42578125" style="47" customWidth="1"/>
    <col min="15495" max="15495" width="62.5703125" style="47" customWidth="1"/>
    <col min="15496" max="15496" width="21" style="47" customWidth="1"/>
    <col min="15497" max="15497" width="15.42578125" style="47" customWidth="1"/>
    <col min="15498" max="15498" width="18.28515625" style="47" customWidth="1"/>
    <col min="15499" max="15502" width="16.5703125" style="47" customWidth="1"/>
    <col min="15503" max="15503" width="15.85546875" style="47" customWidth="1"/>
    <col min="15504" max="15504" width="11.28515625" style="47" customWidth="1"/>
    <col min="15505" max="15749" width="9.140625" style="47"/>
    <col min="15750" max="15750" width="8.42578125" style="47" customWidth="1"/>
    <col min="15751" max="15751" width="62.5703125" style="47" customWidth="1"/>
    <col min="15752" max="15752" width="21" style="47" customWidth="1"/>
    <col min="15753" max="15753" width="15.42578125" style="47" customWidth="1"/>
    <col min="15754" max="15754" width="18.28515625" style="47" customWidth="1"/>
    <col min="15755" max="15758" width="16.5703125" style="47" customWidth="1"/>
    <col min="15759" max="15759" width="15.85546875" style="47" customWidth="1"/>
    <col min="15760" max="15760" width="11.28515625" style="47" customWidth="1"/>
    <col min="15761" max="16005" width="9.140625" style="47"/>
    <col min="16006" max="16006" width="8.42578125" style="47" customWidth="1"/>
    <col min="16007" max="16007" width="62.5703125" style="47" customWidth="1"/>
    <col min="16008" max="16008" width="21" style="47" customWidth="1"/>
    <col min="16009" max="16009" width="15.42578125" style="47" customWidth="1"/>
    <col min="16010" max="16010" width="18.28515625" style="47" customWidth="1"/>
    <col min="16011" max="16014" width="16.5703125" style="47" customWidth="1"/>
    <col min="16015" max="16015" width="15.85546875" style="47" customWidth="1"/>
    <col min="16016" max="16016" width="11.28515625" style="47" customWidth="1"/>
    <col min="16017" max="16384" width="9.140625" style="47"/>
  </cols>
  <sheetData>
    <row r="1" spans="1:22" x14ac:dyDescent="0.3">
      <c r="A1" s="19"/>
      <c r="B1" s="5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2" ht="18.75" customHeight="1" x14ac:dyDescent="0.3">
      <c r="A2" s="327" t="s">
        <v>553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</row>
    <row r="3" spans="1:22" ht="18.75" customHeight="1" x14ac:dyDescent="0.3">
      <c r="A3" s="327" t="s">
        <v>554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</row>
    <row r="4" spans="1:22" ht="18.75" customHeight="1" x14ac:dyDescent="0.3">
      <c r="A4" s="328" t="s">
        <v>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</row>
    <row r="5" spans="1:22" ht="18.75" customHeight="1" x14ac:dyDescent="0.3">
      <c r="A5" s="329" t="s">
        <v>1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6" spans="1:22" ht="18.75" customHeight="1" x14ac:dyDescent="0.3">
      <c r="A6" s="328" t="s">
        <v>2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7" spans="1:22" ht="18.75" customHeight="1" x14ac:dyDescent="0.3">
      <c r="A7" s="329" t="s">
        <v>3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</row>
    <row r="8" spans="1:22" x14ac:dyDescent="0.3">
      <c r="A8" s="3"/>
      <c r="B8" s="261"/>
      <c r="C8" s="19"/>
      <c r="D8" s="3"/>
      <c r="E8" s="54"/>
      <c r="F8" s="149"/>
      <c r="G8" s="149"/>
      <c r="H8" s="54"/>
      <c r="I8" s="149"/>
      <c r="J8" s="54"/>
      <c r="K8" s="3"/>
      <c r="L8" s="3"/>
      <c r="M8" s="3"/>
      <c r="N8" s="3"/>
      <c r="O8" s="3"/>
      <c r="P8" s="3"/>
    </row>
    <row r="9" spans="1:22" ht="19.5" thickBot="1" x14ac:dyDescent="0.35">
      <c r="A9" s="19"/>
      <c r="B9" s="19"/>
      <c r="C9" s="19"/>
      <c r="D9" s="19"/>
      <c r="E9" s="19"/>
      <c r="F9" s="211"/>
      <c r="G9" s="211"/>
      <c r="H9" s="19"/>
      <c r="I9" s="19"/>
      <c r="J9" s="19"/>
      <c r="K9" s="19"/>
      <c r="L9" s="19"/>
      <c r="M9" s="19"/>
      <c r="N9" s="19"/>
      <c r="O9" s="19"/>
      <c r="P9" s="19"/>
    </row>
    <row r="10" spans="1:22" x14ac:dyDescent="0.3">
      <c r="A10" s="293" t="s">
        <v>555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5"/>
    </row>
    <row r="11" spans="1:22" ht="18.75" customHeight="1" x14ac:dyDescent="0.3">
      <c r="A11" s="297" t="s">
        <v>4</v>
      </c>
      <c r="B11" s="296" t="s">
        <v>5</v>
      </c>
      <c r="C11" s="296" t="s">
        <v>6</v>
      </c>
      <c r="D11" s="296" t="s">
        <v>556</v>
      </c>
      <c r="E11" s="296"/>
      <c r="F11" s="296" t="s">
        <v>8</v>
      </c>
      <c r="G11" s="296"/>
      <c r="H11" s="296" t="s">
        <v>9</v>
      </c>
      <c r="I11" s="296"/>
      <c r="J11" s="300"/>
      <c r="K11" s="300"/>
      <c r="L11" s="300"/>
      <c r="M11" s="300"/>
      <c r="N11" s="300"/>
      <c r="O11" s="300"/>
      <c r="P11" s="301"/>
    </row>
    <row r="12" spans="1:22" ht="56.25" x14ac:dyDescent="0.3">
      <c r="A12" s="297"/>
      <c r="B12" s="296"/>
      <c r="C12" s="296"/>
      <c r="D12" s="296"/>
      <c r="E12" s="296"/>
      <c r="F12" s="296"/>
      <c r="G12" s="296"/>
      <c r="H12" s="296" t="s">
        <v>559</v>
      </c>
      <c r="I12" s="296"/>
      <c r="J12" s="296" t="s">
        <v>560</v>
      </c>
      <c r="K12" s="296"/>
      <c r="L12" s="296" t="s">
        <v>262</v>
      </c>
      <c r="M12" s="296"/>
      <c r="N12" s="296" t="s">
        <v>12</v>
      </c>
      <c r="O12" s="296"/>
      <c r="P12" s="49" t="s">
        <v>13</v>
      </c>
      <c r="Q12" s="202"/>
      <c r="R12" s="202"/>
    </row>
    <row r="13" spans="1:22" x14ac:dyDescent="0.3">
      <c r="A13" s="297"/>
      <c r="B13" s="296"/>
      <c r="C13" s="296"/>
      <c r="D13" s="180" t="s">
        <v>557</v>
      </c>
      <c r="E13" s="48" t="s">
        <v>558</v>
      </c>
      <c r="F13" s="180" t="s">
        <v>557</v>
      </c>
      <c r="G13" s="48" t="s">
        <v>558</v>
      </c>
      <c r="H13" s="180" t="s">
        <v>557</v>
      </c>
      <c r="I13" s="48" t="s">
        <v>558</v>
      </c>
      <c r="J13" s="180" t="s">
        <v>557</v>
      </c>
      <c r="K13" s="48" t="s">
        <v>558</v>
      </c>
      <c r="L13" s="180" t="s">
        <v>557</v>
      </c>
      <c r="M13" s="48" t="s">
        <v>558</v>
      </c>
      <c r="N13" s="180" t="s">
        <v>557</v>
      </c>
      <c r="O13" s="48" t="s">
        <v>558</v>
      </c>
      <c r="P13" s="49"/>
    </row>
    <row r="14" spans="1:22" s="42" customFormat="1" x14ac:dyDescent="0.3">
      <c r="A14" s="50" t="s">
        <v>359</v>
      </c>
      <c r="B14" s="51">
        <v>2</v>
      </c>
      <c r="C14" s="51">
        <v>3</v>
      </c>
      <c r="D14" s="51">
        <v>4</v>
      </c>
      <c r="E14" s="51">
        <v>5</v>
      </c>
      <c r="F14" s="51">
        <v>6</v>
      </c>
      <c r="G14" s="51">
        <v>7</v>
      </c>
      <c r="H14" s="51">
        <v>8</v>
      </c>
      <c r="I14" s="51">
        <v>9</v>
      </c>
      <c r="J14" s="51">
        <v>10</v>
      </c>
      <c r="K14" s="51">
        <v>11</v>
      </c>
      <c r="L14" s="51">
        <v>12</v>
      </c>
      <c r="M14" s="51">
        <v>13</v>
      </c>
      <c r="N14" s="51">
        <v>14</v>
      </c>
      <c r="O14" s="51">
        <v>15</v>
      </c>
      <c r="P14" s="52">
        <v>16</v>
      </c>
      <c r="Q14" s="203"/>
      <c r="R14" s="203"/>
      <c r="S14" s="203"/>
      <c r="T14" s="203"/>
      <c r="U14" s="203"/>
      <c r="V14" s="203"/>
    </row>
    <row r="15" spans="1:22" s="60" customFormat="1" ht="23.25" customHeight="1" thickBot="1" x14ac:dyDescent="0.35">
      <c r="A15" s="196"/>
      <c r="B15" s="57" t="s">
        <v>82</v>
      </c>
      <c r="C15" s="58"/>
      <c r="D15" s="58"/>
      <c r="E15" s="58"/>
      <c r="F15" s="176"/>
      <c r="G15" s="176"/>
      <c r="H15" s="192"/>
      <c r="I15" s="192"/>
      <c r="J15" s="59"/>
      <c r="K15" s="59"/>
      <c r="L15" s="59"/>
      <c r="M15" s="59"/>
      <c r="N15" s="59"/>
      <c r="O15" s="59"/>
      <c r="P15" s="127"/>
      <c r="Q15" s="69"/>
      <c r="R15" s="69"/>
      <c r="S15" s="69"/>
      <c r="T15" s="69"/>
      <c r="U15" s="69"/>
      <c r="V15" s="69"/>
    </row>
    <row r="16" spans="1:22" s="60" customFormat="1" ht="19.5" thickBot="1" x14ac:dyDescent="0.35">
      <c r="A16" s="212"/>
      <c r="B16" s="213" t="s">
        <v>83</v>
      </c>
      <c r="C16" s="214"/>
      <c r="D16" s="214"/>
      <c r="E16" s="214"/>
      <c r="F16" s="215">
        <f>H16+J16+L16+N16</f>
        <v>30750211.509527363</v>
      </c>
      <c r="G16" s="215">
        <f>I16+K16+M16+O16+P16</f>
        <v>29820307.873763572</v>
      </c>
      <c r="H16" s="215">
        <f>H17+H18+H19</f>
        <v>30750211.509527363</v>
      </c>
      <c r="I16" s="215">
        <f>I17+I18+I19</f>
        <v>29726827.996673573</v>
      </c>
      <c r="J16" s="215">
        <f t="shared" ref="J16:P16" si="0">J17+J18+J19</f>
        <v>0</v>
      </c>
      <c r="K16" s="215">
        <f t="shared" si="0"/>
        <v>0</v>
      </c>
      <c r="L16" s="215">
        <f t="shared" si="0"/>
        <v>0</v>
      </c>
      <c r="M16" s="215">
        <f t="shared" si="0"/>
        <v>93479.877090000009</v>
      </c>
      <c r="N16" s="215">
        <f t="shared" si="0"/>
        <v>0</v>
      </c>
      <c r="O16" s="215">
        <f t="shared" si="0"/>
        <v>0</v>
      </c>
      <c r="P16" s="216">
        <f t="shared" si="0"/>
        <v>0</v>
      </c>
      <c r="Q16" s="69"/>
      <c r="R16" s="69"/>
      <c r="S16" s="69"/>
      <c r="T16" s="69"/>
      <c r="U16" s="69"/>
      <c r="V16" s="69"/>
    </row>
    <row r="17" spans="1:22" s="60" customFormat="1" x14ac:dyDescent="0.3">
      <c r="A17" s="151"/>
      <c r="B17" s="96" t="s">
        <v>301</v>
      </c>
      <c r="C17" s="199"/>
      <c r="D17" s="199"/>
      <c r="E17" s="199"/>
      <c r="F17" s="182">
        <f>H17+J17+L17+N17</f>
        <v>24600170.131861649</v>
      </c>
      <c r="G17" s="182">
        <f>I17+K17+M17+O17+P17</f>
        <v>23974125.010420002</v>
      </c>
      <c r="H17" s="182">
        <f t="shared" ref="H17:P17" si="1">H20+H85+H200+H122+H198+H199</f>
        <v>24600170.131861649</v>
      </c>
      <c r="I17" s="182">
        <f t="shared" si="1"/>
        <v>23880645.133330002</v>
      </c>
      <c r="J17" s="182">
        <f t="shared" si="1"/>
        <v>0</v>
      </c>
      <c r="K17" s="182">
        <f t="shared" si="1"/>
        <v>0</v>
      </c>
      <c r="L17" s="182">
        <f t="shared" si="1"/>
        <v>0</v>
      </c>
      <c r="M17" s="182">
        <f t="shared" si="1"/>
        <v>93479.877090000009</v>
      </c>
      <c r="N17" s="182">
        <f t="shared" si="1"/>
        <v>0</v>
      </c>
      <c r="O17" s="182">
        <f t="shared" si="1"/>
        <v>0</v>
      </c>
      <c r="P17" s="183">
        <f t="shared" si="1"/>
        <v>0</v>
      </c>
      <c r="Q17" s="69"/>
      <c r="R17" s="69"/>
      <c r="S17" s="69"/>
      <c r="T17" s="69"/>
      <c r="U17" s="69"/>
      <c r="V17" s="69"/>
    </row>
    <row r="18" spans="1:22" s="60" customFormat="1" x14ac:dyDescent="0.3">
      <c r="A18" s="195"/>
      <c r="B18" s="62" t="s">
        <v>302</v>
      </c>
      <c r="C18" s="180"/>
      <c r="D18" s="180"/>
      <c r="E18" s="180"/>
      <c r="F18" s="179">
        <f>H18+J18+L18+N18</f>
        <v>5448371.0722319623</v>
      </c>
      <c r="G18" s="179">
        <f>I18+K18+M18+O18+P18</f>
        <v>5200160.8544800002</v>
      </c>
      <c r="H18" s="179">
        <f t="shared" ref="H18:P18" si="2">H206+H248</f>
        <v>5448371.0722319623</v>
      </c>
      <c r="I18" s="179">
        <f t="shared" si="2"/>
        <v>5200160.8544800002</v>
      </c>
      <c r="J18" s="179">
        <f t="shared" si="2"/>
        <v>0</v>
      </c>
      <c r="K18" s="179">
        <f t="shared" si="2"/>
        <v>0</v>
      </c>
      <c r="L18" s="179">
        <f t="shared" si="2"/>
        <v>0</v>
      </c>
      <c r="M18" s="179">
        <f t="shared" si="2"/>
        <v>0</v>
      </c>
      <c r="N18" s="179">
        <f t="shared" si="2"/>
        <v>0</v>
      </c>
      <c r="O18" s="179">
        <f t="shared" si="2"/>
        <v>0</v>
      </c>
      <c r="P18" s="181">
        <f t="shared" si="2"/>
        <v>0</v>
      </c>
      <c r="Q18" s="69"/>
      <c r="R18" s="69"/>
      <c r="S18" s="69"/>
      <c r="T18" s="69"/>
      <c r="U18" s="69"/>
      <c r="V18" s="69"/>
    </row>
    <row r="19" spans="1:22" s="60" customFormat="1" ht="38.25" thickBot="1" x14ac:dyDescent="0.35">
      <c r="A19" s="150"/>
      <c r="B19" s="217" t="s">
        <v>561</v>
      </c>
      <c r="C19" s="64"/>
      <c r="D19" s="64"/>
      <c r="E19" s="64"/>
      <c r="F19" s="193">
        <f>H19+J19+L19+N19</f>
        <v>701670.30543375004</v>
      </c>
      <c r="G19" s="193">
        <f>I19+K19+M19+O19+P19</f>
        <v>646022.00886357133</v>
      </c>
      <c r="H19" s="193">
        <f>H271</f>
        <v>701670.30543375004</v>
      </c>
      <c r="I19" s="193">
        <f t="shared" ref="I19:P19" si="3">I271</f>
        <v>646022.00886357133</v>
      </c>
      <c r="J19" s="193">
        <f t="shared" si="3"/>
        <v>0</v>
      </c>
      <c r="K19" s="193">
        <f t="shared" si="3"/>
        <v>0</v>
      </c>
      <c r="L19" s="193">
        <f t="shared" si="3"/>
        <v>0</v>
      </c>
      <c r="M19" s="193">
        <f t="shared" si="3"/>
        <v>0</v>
      </c>
      <c r="N19" s="193">
        <f t="shared" si="3"/>
        <v>0</v>
      </c>
      <c r="O19" s="193">
        <f t="shared" si="3"/>
        <v>0</v>
      </c>
      <c r="P19" s="218">
        <f t="shared" si="3"/>
        <v>0</v>
      </c>
      <c r="Q19" s="69"/>
      <c r="R19" s="69"/>
      <c r="S19" s="69"/>
      <c r="T19" s="69"/>
      <c r="U19" s="69"/>
      <c r="V19" s="69"/>
    </row>
    <row r="20" spans="1:22" s="60" customFormat="1" ht="19.5" thickBot="1" x14ac:dyDescent="0.35">
      <c r="A20" s="123"/>
      <c r="B20" s="124" t="s">
        <v>14</v>
      </c>
      <c r="C20" s="125"/>
      <c r="D20" s="125"/>
      <c r="E20" s="125"/>
      <c r="F20" s="126">
        <f t="shared" ref="F20:P20" si="4">SUM(F21:F84)</f>
        <v>14932624.075347386</v>
      </c>
      <c r="G20" s="126">
        <f t="shared" si="4"/>
        <v>12049410.99674</v>
      </c>
      <c r="H20" s="126">
        <f t="shared" si="4"/>
        <v>14932624.075347386</v>
      </c>
      <c r="I20" s="126">
        <f t="shared" si="4"/>
        <v>11955931.119650001</v>
      </c>
      <c r="J20" s="126">
        <f t="shared" si="4"/>
        <v>0</v>
      </c>
      <c r="K20" s="126">
        <f t="shared" si="4"/>
        <v>0</v>
      </c>
      <c r="L20" s="126">
        <f t="shared" si="4"/>
        <v>0</v>
      </c>
      <c r="M20" s="126">
        <f t="shared" si="4"/>
        <v>93479.877090000009</v>
      </c>
      <c r="N20" s="126">
        <f t="shared" si="4"/>
        <v>0</v>
      </c>
      <c r="O20" s="126">
        <f t="shared" si="4"/>
        <v>0</v>
      </c>
      <c r="P20" s="156">
        <f t="shared" si="4"/>
        <v>0</v>
      </c>
      <c r="Q20" s="69"/>
      <c r="R20" s="69"/>
      <c r="S20" s="69"/>
      <c r="T20" s="69"/>
      <c r="U20" s="69"/>
      <c r="V20" s="69"/>
    </row>
    <row r="21" spans="1:22" s="69" customFormat="1" ht="35.25" customHeight="1" x14ac:dyDescent="0.3">
      <c r="A21" s="194" t="s">
        <v>359</v>
      </c>
      <c r="B21" s="68" t="s">
        <v>38</v>
      </c>
      <c r="C21" s="71" t="s">
        <v>808</v>
      </c>
      <c r="D21" s="71" t="s">
        <v>810</v>
      </c>
      <c r="E21" s="71" t="s">
        <v>862</v>
      </c>
      <c r="F21" s="287">
        <f>H21++J21+++L21+N21</f>
        <v>521421.96000178601</v>
      </c>
      <c r="G21" s="287">
        <f>I21+K21+M21+O21+P21</f>
        <v>521421.95135999995</v>
      </c>
      <c r="H21" s="287">
        <v>521421.96000178601</v>
      </c>
      <c r="I21" s="287">
        <v>521421.95135999995</v>
      </c>
      <c r="J21" s="324"/>
      <c r="K21" s="324"/>
      <c r="L21" s="324"/>
      <c r="M21" s="324"/>
      <c r="N21" s="324"/>
      <c r="O21" s="324"/>
      <c r="P21" s="321"/>
      <c r="Q21" s="277"/>
      <c r="R21" s="277"/>
    </row>
    <row r="22" spans="1:22" s="69" customFormat="1" x14ac:dyDescent="0.3">
      <c r="A22" s="197" t="s">
        <v>757</v>
      </c>
      <c r="B22" s="70" t="s">
        <v>563</v>
      </c>
      <c r="C22" s="258" t="s">
        <v>367</v>
      </c>
      <c r="D22" s="258">
        <v>1</v>
      </c>
      <c r="E22" s="258">
        <v>1</v>
      </c>
      <c r="F22" s="285"/>
      <c r="G22" s="285"/>
      <c r="H22" s="285"/>
      <c r="I22" s="285"/>
      <c r="J22" s="325"/>
      <c r="K22" s="325"/>
      <c r="L22" s="325"/>
      <c r="M22" s="325"/>
      <c r="N22" s="325"/>
      <c r="O22" s="325"/>
      <c r="P22" s="322"/>
      <c r="Q22" s="277"/>
      <c r="R22" s="276"/>
    </row>
    <row r="23" spans="1:22" s="69" customFormat="1" ht="19.5" thickBot="1" x14ac:dyDescent="0.35">
      <c r="A23" s="200" t="s">
        <v>758</v>
      </c>
      <c r="B23" s="178" t="s">
        <v>368</v>
      </c>
      <c r="C23" s="254" t="s">
        <v>369</v>
      </c>
      <c r="D23" s="254">
        <v>6</v>
      </c>
      <c r="E23" s="254">
        <v>6</v>
      </c>
      <c r="F23" s="286"/>
      <c r="G23" s="286"/>
      <c r="H23" s="286"/>
      <c r="I23" s="286"/>
      <c r="J23" s="326"/>
      <c r="K23" s="326"/>
      <c r="L23" s="326"/>
      <c r="M23" s="326"/>
      <c r="N23" s="326"/>
      <c r="O23" s="326"/>
      <c r="P23" s="323"/>
      <c r="Q23" s="277"/>
      <c r="R23" s="276"/>
    </row>
    <row r="24" spans="1:22" s="60" customFormat="1" ht="75" x14ac:dyDescent="0.3">
      <c r="A24" s="194" t="s">
        <v>341</v>
      </c>
      <c r="B24" s="68" t="s">
        <v>15</v>
      </c>
      <c r="C24" s="71" t="s">
        <v>811</v>
      </c>
      <c r="D24" s="71" t="s">
        <v>812</v>
      </c>
      <c r="E24" s="71" t="s">
        <v>864</v>
      </c>
      <c r="F24" s="287">
        <f>H24+J24+L24+N24</f>
        <v>1079177.8590541601</v>
      </c>
      <c r="G24" s="287">
        <f>I24+K24+M24+O24+P24</f>
        <v>781199.37309999997</v>
      </c>
      <c r="H24" s="287">
        <v>1079177.8590541601</v>
      </c>
      <c r="I24" s="287">
        <v>781199.37309999997</v>
      </c>
      <c r="J24" s="287"/>
      <c r="K24" s="287"/>
      <c r="L24" s="287"/>
      <c r="M24" s="287"/>
      <c r="N24" s="287"/>
      <c r="O24" s="287"/>
      <c r="P24" s="289"/>
      <c r="Q24" s="276"/>
      <c r="R24" s="277"/>
      <c r="S24" s="69"/>
      <c r="T24" s="69"/>
      <c r="U24" s="69"/>
      <c r="V24" s="69"/>
    </row>
    <row r="25" spans="1:22" s="60" customFormat="1" x14ac:dyDescent="0.3">
      <c r="A25" s="197" t="s">
        <v>759</v>
      </c>
      <c r="B25" s="70" t="s">
        <v>805</v>
      </c>
      <c r="C25" s="72" t="s">
        <v>136</v>
      </c>
      <c r="D25" s="72">
        <v>9.6940000000000008</v>
      </c>
      <c r="E25" s="72">
        <v>14.026999999999999</v>
      </c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303"/>
      <c r="Q25" s="276"/>
      <c r="R25" s="276"/>
      <c r="S25" s="69"/>
      <c r="T25" s="69"/>
      <c r="U25" s="69"/>
      <c r="V25" s="69"/>
    </row>
    <row r="26" spans="1:22" s="60" customFormat="1" ht="19.5" thickBot="1" x14ac:dyDescent="0.35">
      <c r="A26" s="197" t="s">
        <v>760</v>
      </c>
      <c r="B26" s="178" t="s">
        <v>371</v>
      </c>
      <c r="C26" s="73" t="s">
        <v>367</v>
      </c>
      <c r="D26" s="73">
        <v>12</v>
      </c>
      <c r="E26" s="73">
        <v>12</v>
      </c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304"/>
      <c r="Q26" s="276"/>
      <c r="R26" s="276"/>
      <c r="S26" s="69"/>
      <c r="T26" s="69"/>
      <c r="U26" s="69"/>
      <c r="V26" s="69"/>
    </row>
    <row r="27" spans="1:22" s="60" customFormat="1" ht="72.75" customHeight="1" x14ac:dyDescent="0.3">
      <c r="A27" s="194" t="s">
        <v>342</v>
      </c>
      <c r="B27" s="68" t="s">
        <v>16</v>
      </c>
      <c r="C27" s="71" t="s">
        <v>811</v>
      </c>
      <c r="D27" s="71" t="s">
        <v>813</v>
      </c>
      <c r="E27" s="71" t="s">
        <v>865</v>
      </c>
      <c r="F27" s="287">
        <f>H27+J27+L27+N27</f>
        <v>916589.09355357103</v>
      </c>
      <c r="G27" s="287">
        <f>I27+K27+M27+O27+P27</f>
        <v>426424.95212999999</v>
      </c>
      <c r="H27" s="287">
        <v>916589.09355357103</v>
      </c>
      <c r="I27" s="287">
        <v>426424.95212999999</v>
      </c>
      <c r="J27" s="287"/>
      <c r="K27" s="287"/>
      <c r="L27" s="287"/>
      <c r="M27" s="287"/>
      <c r="N27" s="287"/>
      <c r="O27" s="287"/>
      <c r="P27" s="289"/>
      <c r="Q27" s="277"/>
      <c r="R27" s="277"/>
      <c r="S27" s="69"/>
      <c r="T27" s="69"/>
      <c r="U27" s="69"/>
      <c r="V27" s="69"/>
    </row>
    <row r="28" spans="1:22" s="60" customFormat="1" x14ac:dyDescent="0.3">
      <c r="A28" s="197" t="s">
        <v>761</v>
      </c>
      <c r="B28" s="70" t="s">
        <v>370</v>
      </c>
      <c r="C28" s="72" t="s">
        <v>136</v>
      </c>
      <c r="D28" s="72">
        <v>12.025</v>
      </c>
      <c r="E28" s="264">
        <v>10.644</v>
      </c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303"/>
      <c r="Q28" s="276"/>
      <c r="R28" s="276"/>
      <c r="S28" s="69"/>
      <c r="T28" s="69"/>
      <c r="U28" s="69"/>
      <c r="V28" s="69"/>
    </row>
    <row r="29" spans="1:22" s="60" customFormat="1" ht="19.5" thickBot="1" x14ac:dyDescent="0.35">
      <c r="A29" s="197" t="s">
        <v>762</v>
      </c>
      <c r="B29" s="178" t="s">
        <v>372</v>
      </c>
      <c r="C29" s="73" t="s">
        <v>373</v>
      </c>
      <c r="D29" s="73">
        <v>9</v>
      </c>
      <c r="E29" s="73">
        <v>9</v>
      </c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304"/>
      <c r="Q29" s="276"/>
      <c r="R29" s="276"/>
      <c r="S29" s="69"/>
      <c r="T29" s="69"/>
      <c r="U29" s="69"/>
      <c r="V29" s="69"/>
    </row>
    <row r="30" spans="1:22" s="60" customFormat="1" ht="75" x14ac:dyDescent="0.3">
      <c r="A30" s="194" t="s">
        <v>343</v>
      </c>
      <c r="B30" s="68" t="s">
        <v>106</v>
      </c>
      <c r="C30" s="71" t="s">
        <v>811</v>
      </c>
      <c r="D30" s="71" t="s">
        <v>814</v>
      </c>
      <c r="E30" s="71" t="s">
        <v>814</v>
      </c>
      <c r="F30" s="287">
        <f>H30+J30+L30+N30</f>
        <v>3930031.3625244023</v>
      </c>
      <c r="G30" s="287">
        <f>I30+K30+M30+O30+P30</f>
        <v>3930031.3625400001</v>
      </c>
      <c r="H30" s="287">
        <v>3930031.3625244023</v>
      </c>
      <c r="I30" s="287">
        <v>3930031.3625400001</v>
      </c>
      <c r="J30" s="287"/>
      <c r="K30" s="287"/>
      <c r="L30" s="287"/>
      <c r="M30" s="287"/>
      <c r="N30" s="287"/>
      <c r="O30" s="287"/>
      <c r="P30" s="289"/>
      <c r="Q30" s="277"/>
      <c r="R30" s="277"/>
      <c r="S30" s="69"/>
      <c r="T30" s="69"/>
      <c r="U30" s="69"/>
      <c r="V30" s="69"/>
    </row>
    <row r="31" spans="1:22" s="76" customFormat="1" x14ac:dyDescent="0.3">
      <c r="A31" s="197" t="s">
        <v>763</v>
      </c>
      <c r="B31" s="70" t="s">
        <v>806</v>
      </c>
      <c r="C31" s="258" t="s">
        <v>136</v>
      </c>
      <c r="D31" s="75">
        <f>22.675+19.4616+0.4437+2.979+4.806+0.6792+2.876+0.732+7.428+16.7692+0.00286</f>
        <v>78.852559999999997</v>
      </c>
      <c r="E31" s="75">
        <f>22.675+19.4616+0.4437+2.979+4.806+0.6792+2.876+0.732+7.428+16.7692+0.00286</f>
        <v>78.852559999999997</v>
      </c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303"/>
      <c r="Q31" s="277"/>
      <c r="R31" s="276"/>
      <c r="S31" s="204"/>
      <c r="T31" s="204"/>
      <c r="U31" s="204"/>
      <c r="V31" s="204"/>
    </row>
    <row r="32" spans="1:22" s="76" customFormat="1" x14ac:dyDescent="0.3">
      <c r="A32" s="197" t="s">
        <v>764</v>
      </c>
      <c r="B32" s="70" t="s">
        <v>371</v>
      </c>
      <c r="C32" s="258" t="s">
        <v>367</v>
      </c>
      <c r="D32" s="258">
        <v>9</v>
      </c>
      <c r="E32" s="258">
        <v>9</v>
      </c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303"/>
      <c r="Q32" s="277"/>
      <c r="R32" s="276"/>
      <c r="S32" s="204"/>
      <c r="T32" s="204"/>
      <c r="U32" s="204"/>
      <c r="V32" s="204"/>
    </row>
    <row r="33" spans="1:22" s="76" customFormat="1" ht="23.25" customHeight="1" x14ac:dyDescent="0.3">
      <c r="A33" s="197" t="s">
        <v>765</v>
      </c>
      <c r="B33" s="70" t="s">
        <v>375</v>
      </c>
      <c r="C33" s="258" t="s">
        <v>369</v>
      </c>
      <c r="D33" s="258">
        <v>30</v>
      </c>
      <c r="E33" s="258">
        <v>30</v>
      </c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303"/>
      <c r="Q33" s="277"/>
      <c r="R33" s="276"/>
      <c r="S33" s="204"/>
      <c r="T33" s="204"/>
      <c r="U33" s="204"/>
      <c r="V33" s="204"/>
    </row>
    <row r="34" spans="1:22" s="76" customFormat="1" ht="36.75" customHeight="1" thickBot="1" x14ac:dyDescent="0.35">
      <c r="A34" s="197" t="s">
        <v>766</v>
      </c>
      <c r="B34" s="178" t="s">
        <v>376</v>
      </c>
      <c r="C34" s="254" t="s">
        <v>369</v>
      </c>
      <c r="D34" s="254">
        <v>6</v>
      </c>
      <c r="E34" s="170">
        <v>6</v>
      </c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304"/>
      <c r="Q34" s="277"/>
      <c r="R34" s="276"/>
      <c r="S34" s="204"/>
      <c r="T34" s="204"/>
      <c r="U34" s="204"/>
      <c r="V34" s="204"/>
    </row>
    <row r="35" spans="1:22" s="60" customFormat="1" ht="60" customHeight="1" thickBot="1" x14ac:dyDescent="0.35">
      <c r="A35" s="77" t="s">
        <v>268</v>
      </c>
      <c r="B35" s="78" t="s">
        <v>339</v>
      </c>
      <c r="C35" s="79" t="s">
        <v>134</v>
      </c>
      <c r="D35" s="79">
        <v>1</v>
      </c>
      <c r="E35" s="79"/>
      <c r="F35" s="80">
        <f>H35+J35+L35+N35</f>
        <v>5000</v>
      </c>
      <c r="G35" s="80">
        <f>I35+K35+M35+O35+P35</f>
        <v>0</v>
      </c>
      <c r="H35" s="80">
        <v>5000</v>
      </c>
      <c r="I35" s="80"/>
      <c r="J35" s="81"/>
      <c r="K35" s="81"/>
      <c r="L35" s="81"/>
      <c r="M35" s="81"/>
      <c r="N35" s="81"/>
      <c r="O35" s="81"/>
      <c r="P35" s="82"/>
      <c r="Q35" s="205"/>
      <c r="R35" s="187"/>
      <c r="S35" s="69"/>
      <c r="T35" s="69"/>
      <c r="U35" s="69"/>
      <c r="V35" s="69"/>
    </row>
    <row r="36" spans="1:22" s="60" customFormat="1" ht="38.25" thickBot="1" x14ac:dyDescent="0.35">
      <c r="A36" s="128" t="s">
        <v>269</v>
      </c>
      <c r="B36" s="83" t="s">
        <v>340</v>
      </c>
      <c r="C36" s="177" t="s">
        <v>134</v>
      </c>
      <c r="D36" s="177">
        <v>1</v>
      </c>
      <c r="E36" s="177"/>
      <c r="F36" s="189">
        <f>H36+J36+L36+N36</f>
        <v>5000</v>
      </c>
      <c r="G36" s="189">
        <f>I36+K36+M36+O36+P36</f>
        <v>0</v>
      </c>
      <c r="H36" s="189">
        <v>5000</v>
      </c>
      <c r="I36" s="189"/>
      <c r="J36" s="84"/>
      <c r="K36" s="84"/>
      <c r="L36" s="84"/>
      <c r="M36" s="84"/>
      <c r="N36" s="84"/>
      <c r="O36" s="84"/>
      <c r="P36" s="129"/>
      <c r="Q36" s="205"/>
      <c r="R36" s="187"/>
      <c r="S36" s="69"/>
      <c r="T36" s="69"/>
      <c r="U36" s="69"/>
      <c r="V36" s="69"/>
    </row>
    <row r="37" spans="1:22" s="60" customFormat="1" ht="75" x14ac:dyDescent="0.3">
      <c r="A37" s="194" t="s">
        <v>270</v>
      </c>
      <c r="B37" s="68" t="s">
        <v>53</v>
      </c>
      <c r="C37" s="71" t="s">
        <v>811</v>
      </c>
      <c r="D37" s="71" t="s">
        <v>816</v>
      </c>
      <c r="E37" s="71" t="s">
        <v>863</v>
      </c>
      <c r="F37" s="287">
        <f>H37+J37+L37+N37</f>
        <v>824920.99710392847</v>
      </c>
      <c r="G37" s="287">
        <f>I37+K37+M37+O37+P37</f>
        <v>732596.55061000003</v>
      </c>
      <c r="H37" s="287">
        <v>824920.99710392847</v>
      </c>
      <c r="I37" s="287">
        <v>732596.55061000003</v>
      </c>
      <c r="J37" s="287"/>
      <c r="K37" s="287"/>
      <c r="L37" s="287"/>
      <c r="M37" s="287"/>
      <c r="N37" s="287"/>
      <c r="O37" s="287"/>
      <c r="P37" s="289"/>
      <c r="Q37" s="277"/>
      <c r="R37" s="277"/>
      <c r="S37" s="69"/>
      <c r="T37" s="69"/>
      <c r="U37" s="69"/>
      <c r="V37" s="69"/>
    </row>
    <row r="38" spans="1:22" s="69" customFormat="1" x14ac:dyDescent="0.3">
      <c r="A38" s="197" t="s">
        <v>815</v>
      </c>
      <c r="B38" s="70" t="s">
        <v>370</v>
      </c>
      <c r="C38" s="258" t="s">
        <v>136</v>
      </c>
      <c r="D38" s="258">
        <f>22.18+0.089</f>
        <v>22.268999999999998</v>
      </c>
      <c r="E38" s="75">
        <f>19.5187+0.0506+1.9929</f>
        <v>21.562199999999997</v>
      </c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303"/>
      <c r="Q38" s="276"/>
      <c r="R38" s="276"/>
    </row>
    <row r="39" spans="1:22" s="69" customFormat="1" x14ac:dyDescent="0.3">
      <c r="A39" s="197" t="s">
        <v>767</v>
      </c>
      <c r="B39" s="70" t="s">
        <v>377</v>
      </c>
      <c r="C39" s="258" t="s">
        <v>112</v>
      </c>
      <c r="D39" s="258">
        <v>3</v>
      </c>
      <c r="E39" s="258">
        <v>3</v>
      </c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303"/>
      <c r="Q39" s="276"/>
      <c r="R39" s="276"/>
    </row>
    <row r="40" spans="1:22" s="69" customFormat="1" ht="19.5" thickBot="1" x14ac:dyDescent="0.35">
      <c r="A40" s="260" t="s">
        <v>768</v>
      </c>
      <c r="B40" s="178" t="s">
        <v>378</v>
      </c>
      <c r="C40" s="254" t="s">
        <v>367</v>
      </c>
      <c r="D40" s="254">
        <v>1</v>
      </c>
      <c r="E40" s="254">
        <v>1</v>
      </c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304"/>
      <c r="Q40" s="276"/>
      <c r="R40" s="276"/>
    </row>
    <row r="41" spans="1:22" s="69" customFormat="1" ht="50.25" customHeight="1" x14ac:dyDescent="0.3">
      <c r="A41" s="259" t="s">
        <v>271</v>
      </c>
      <c r="B41" s="68" t="s">
        <v>562</v>
      </c>
      <c r="C41" s="74" t="s">
        <v>136</v>
      </c>
      <c r="D41" s="74"/>
      <c r="E41" s="262">
        <v>52.725999999999999</v>
      </c>
      <c r="F41" s="253">
        <f>H41+J41+L41+N41</f>
        <v>2725801.5160398958</v>
      </c>
      <c r="G41" s="253">
        <f>I41+K41+M41+O41+P41</f>
        <v>2725801.5160500002</v>
      </c>
      <c r="H41" s="253">
        <v>2725801.5160398958</v>
      </c>
      <c r="I41" s="253">
        <v>2725801.5160500002</v>
      </c>
      <c r="J41" s="171"/>
      <c r="K41" s="171"/>
      <c r="L41" s="256"/>
      <c r="M41" s="256"/>
      <c r="N41" s="171"/>
      <c r="O41" s="171"/>
      <c r="P41" s="172"/>
      <c r="Q41" s="205"/>
      <c r="R41" s="187"/>
    </row>
    <row r="42" spans="1:22" s="69" customFormat="1" ht="19.5" thickBot="1" x14ac:dyDescent="0.35">
      <c r="A42" s="168" t="s">
        <v>817</v>
      </c>
      <c r="B42" s="92" t="s">
        <v>797</v>
      </c>
      <c r="C42" s="93" t="s">
        <v>136</v>
      </c>
      <c r="D42" s="93"/>
      <c r="E42" s="263">
        <v>52.725999999999999</v>
      </c>
      <c r="F42" s="257"/>
      <c r="G42" s="257"/>
      <c r="H42" s="257"/>
      <c r="I42" s="257"/>
      <c r="J42" s="173"/>
      <c r="K42" s="173"/>
      <c r="L42" s="174"/>
      <c r="M42" s="174"/>
      <c r="N42" s="173"/>
      <c r="O42" s="173"/>
      <c r="P42" s="175"/>
      <c r="Q42" s="205"/>
      <c r="R42" s="187"/>
    </row>
    <row r="43" spans="1:22" s="69" customFormat="1" ht="75" x14ac:dyDescent="0.3">
      <c r="A43" s="151" t="s">
        <v>272</v>
      </c>
      <c r="B43" s="96" t="s">
        <v>861</v>
      </c>
      <c r="C43" s="237" t="s">
        <v>819</v>
      </c>
      <c r="D43" s="237"/>
      <c r="E43" s="237" t="s">
        <v>820</v>
      </c>
      <c r="F43" s="283">
        <f>H43+J43+L43+N43</f>
        <v>0</v>
      </c>
      <c r="G43" s="283">
        <f>I43+K43+M43+O43+P43</f>
        <v>93479.877090000009</v>
      </c>
      <c r="H43" s="283"/>
      <c r="I43" s="283"/>
      <c r="J43" s="283"/>
      <c r="K43" s="283"/>
      <c r="L43" s="283"/>
      <c r="M43" s="283">
        <v>93479.877090000009</v>
      </c>
      <c r="N43" s="283"/>
      <c r="O43" s="283"/>
      <c r="P43" s="281"/>
      <c r="Q43" s="277"/>
      <c r="R43" s="277"/>
    </row>
    <row r="44" spans="1:22" s="69" customFormat="1" x14ac:dyDescent="0.3">
      <c r="A44" s="197" t="s">
        <v>364</v>
      </c>
      <c r="B44" s="70" t="s">
        <v>799</v>
      </c>
      <c r="C44" s="169" t="s">
        <v>112</v>
      </c>
      <c r="D44" s="169"/>
      <c r="E44" s="169">
        <v>72</v>
      </c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1"/>
      <c r="Q44" s="276"/>
      <c r="R44" s="276"/>
    </row>
    <row r="45" spans="1:22" s="69" customFormat="1" x14ac:dyDescent="0.3">
      <c r="A45" s="197" t="s">
        <v>380</v>
      </c>
      <c r="B45" s="178" t="s">
        <v>807</v>
      </c>
      <c r="C45" s="58" t="s">
        <v>866</v>
      </c>
      <c r="D45" s="58"/>
      <c r="E45" s="58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1"/>
      <c r="Q45" s="276"/>
      <c r="R45" s="276"/>
    </row>
    <row r="46" spans="1:22" s="69" customFormat="1" ht="19.5" thickBot="1" x14ac:dyDescent="0.35">
      <c r="A46" s="168" t="s">
        <v>818</v>
      </c>
      <c r="B46" s="92" t="s">
        <v>798</v>
      </c>
      <c r="C46" s="93" t="s">
        <v>112</v>
      </c>
      <c r="D46" s="93"/>
      <c r="E46" s="93">
        <f>3+4+2+2+4+3+4+4+2+1+4+4+4+3+1+6</f>
        <v>51</v>
      </c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91"/>
      <c r="Q46" s="276"/>
      <c r="R46" s="276"/>
    </row>
    <row r="47" spans="1:22" s="60" customFormat="1" ht="75" x14ac:dyDescent="0.3">
      <c r="A47" s="151" t="s">
        <v>273</v>
      </c>
      <c r="B47" s="96" t="s">
        <v>303</v>
      </c>
      <c r="C47" s="199" t="s">
        <v>112</v>
      </c>
      <c r="D47" s="199">
        <v>142</v>
      </c>
      <c r="E47" s="199">
        <v>142</v>
      </c>
      <c r="F47" s="284">
        <f>H47++J47+L47+N47</f>
        <v>328929.81157892902</v>
      </c>
      <c r="G47" s="284">
        <f>I47+K47+M47+O47+P47</f>
        <v>318979.26010000001</v>
      </c>
      <c r="H47" s="284">
        <v>328929.81157892902</v>
      </c>
      <c r="I47" s="284">
        <v>318979.26010000001</v>
      </c>
      <c r="J47" s="284"/>
      <c r="K47" s="284"/>
      <c r="L47" s="284"/>
      <c r="M47" s="284"/>
      <c r="N47" s="284"/>
      <c r="O47" s="284"/>
      <c r="P47" s="305"/>
      <c r="Q47" s="277"/>
      <c r="R47" s="277"/>
      <c r="S47" s="277"/>
      <c r="T47" s="69"/>
      <c r="U47" s="69"/>
      <c r="V47" s="69"/>
    </row>
    <row r="48" spans="1:22" s="60" customFormat="1" x14ac:dyDescent="0.3">
      <c r="A48" s="197" t="s">
        <v>305</v>
      </c>
      <c r="B48" s="70" t="s">
        <v>304</v>
      </c>
      <c r="C48" s="258" t="s">
        <v>112</v>
      </c>
      <c r="D48" s="258">
        <v>140</v>
      </c>
      <c r="E48" s="258">
        <v>140</v>
      </c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303"/>
      <c r="Q48" s="276"/>
      <c r="R48" s="276"/>
      <c r="S48" s="277"/>
      <c r="T48" s="69"/>
      <c r="U48" s="69"/>
      <c r="V48" s="69"/>
    </row>
    <row r="49" spans="1:22" s="60" customFormat="1" ht="19.5" thickBot="1" x14ac:dyDescent="0.35">
      <c r="A49" s="200" t="s">
        <v>365</v>
      </c>
      <c r="B49" s="178" t="s">
        <v>379</v>
      </c>
      <c r="C49" s="254" t="s">
        <v>112</v>
      </c>
      <c r="D49" s="254">
        <v>2</v>
      </c>
      <c r="E49" s="254">
        <v>2</v>
      </c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304"/>
      <c r="Q49" s="276"/>
      <c r="R49" s="276"/>
      <c r="S49" s="277"/>
      <c r="T49" s="69"/>
      <c r="U49" s="69"/>
      <c r="V49" s="69"/>
    </row>
    <row r="50" spans="1:22" s="60" customFormat="1" ht="79.5" customHeight="1" x14ac:dyDescent="0.3">
      <c r="A50" s="194" t="s">
        <v>274</v>
      </c>
      <c r="B50" s="68" t="s">
        <v>331</v>
      </c>
      <c r="C50" s="71" t="s">
        <v>821</v>
      </c>
      <c r="D50" s="71" t="s">
        <v>822</v>
      </c>
      <c r="E50" s="71" t="s">
        <v>823</v>
      </c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4"/>
      <c r="Q50" s="205"/>
      <c r="R50" s="187"/>
      <c r="S50" s="277"/>
      <c r="T50" s="69"/>
      <c r="U50" s="69"/>
      <c r="V50" s="69"/>
    </row>
    <row r="51" spans="1:22" s="60" customFormat="1" ht="37.5" x14ac:dyDescent="0.3">
      <c r="A51" s="197" t="s">
        <v>590</v>
      </c>
      <c r="B51" s="70" t="s">
        <v>860</v>
      </c>
      <c r="C51" s="88"/>
      <c r="D51" s="88"/>
      <c r="E51" s="88"/>
      <c r="F51" s="179">
        <f>H51+J51+L51+N51</f>
        <v>789444.55570000003</v>
      </c>
      <c r="G51" s="179">
        <f>I51+K51+M51+O51+P51</f>
        <v>781550.11014</v>
      </c>
      <c r="H51" s="179">
        <v>789444.55570000003</v>
      </c>
      <c r="I51" s="179">
        <v>781550.11014</v>
      </c>
      <c r="J51" s="89"/>
      <c r="K51" s="89"/>
      <c r="L51" s="191"/>
      <c r="M51" s="191"/>
      <c r="N51" s="89"/>
      <c r="O51" s="89"/>
      <c r="P51" s="90"/>
      <c r="Q51" s="69"/>
      <c r="R51" s="69"/>
      <c r="S51" s="277"/>
      <c r="T51" s="69"/>
      <c r="U51" s="69"/>
      <c r="V51" s="69"/>
    </row>
    <row r="52" spans="1:22" s="60" customFormat="1" x14ac:dyDescent="0.3">
      <c r="A52" s="197" t="s">
        <v>591</v>
      </c>
      <c r="B52" s="70" t="s">
        <v>381</v>
      </c>
      <c r="C52" s="169" t="s">
        <v>112</v>
      </c>
      <c r="D52" s="169">
        <v>6</v>
      </c>
      <c r="E52" s="169">
        <v>6</v>
      </c>
      <c r="F52" s="179"/>
      <c r="G52" s="179"/>
      <c r="H52" s="179"/>
      <c r="I52" s="179"/>
      <c r="J52" s="89"/>
      <c r="K52" s="89"/>
      <c r="L52" s="191"/>
      <c r="M52" s="191"/>
      <c r="N52" s="89"/>
      <c r="O52" s="89"/>
      <c r="P52" s="90"/>
      <c r="Q52" s="69"/>
      <c r="R52" s="69"/>
      <c r="S52" s="277"/>
      <c r="T52" s="69"/>
      <c r="U52" s="69"/>
      <c r="V52" s="69"/>
    </row>
    <row r="53" spans="1:22" s="60" customFormat="1" x14ac:dyDescent="0.3">
      <c r="A53" s="197" t="s">
        <v>592</v>
      </c>
      <c r="B53" s="70" t="s">
        <v>382</v>
      </c>
      <c r="C53" s="169" t="s">
        <v>112</v>
      </c>
      <c r="D53" s="169">
        <v>12</v>
      </c>
      <c r="E53" s="169">
        <v>12</v>
      </c>
      <c r="F53" s="179"/>
      <c r="G53" s="179"/>
      <c r="H53" s="179"/>
      <c r="I53" s="179"/>
      <c r="J53" s="89"/>
      <c r="K53" s="89"/>
      <c r="L53" s="191"/>
      <c r="M53" s="191"/>
      <c r="N53" s="89"/>
      <c r="O53" s="89"/>
      <c r="P53" s="90"/>
      <c r="Q53" s="69"/>
      <c r="R53" s="69"/>
      <c r="S53" s="69"/>
      <c r="T53" s="69"/>
      <c r="U53" s="69"/>
      <c r="V53" s="69"/>
    </row>
    <row r="54" spans="1:22" s="60" customFormat="1" x14ac:dyDescent="0.3">
      <c r="A54" s="197" t="s">
        <v>593</v>
      </c>
      <c r="B54" s="70" t="s">
        <v>383</v>
      </c>
      <c r="C54" s="169" t="s">
        <v>112</v>
      </c>
      <c r="D54" s="169">
        <v>2</v>
      </c>
      <c r="E54" s="169">
        <v>2</v>
      </c>
      <c r="F54" s="179"/>
      <c r="G54" s="179"/>
      <c r="H54" s="179"/>
      <c r="I54" s="179"/>
      <c r="J54" s="89"/>
      <c r="K54" s="89"/>
      <c r="L54" s="191"/>
      <c r="M54" s="191"/>
      <c r="N54" s="89"/>
      <c r="O54" s="89"/>
      <c r="P54" s="90"/>
      <c r="Q54" s="69"/>
      <c r="R54" s="69"/>
      <c r="S54" s="69"/>
      <c r="T54" s="69"/>
      <c r="U54" s="69"/>
      <c r="V54" s="69"/>
    </row>
    <row r="55" spans="1:22" s="60" customFormat="1" x14ac:dyDescent="0.3">
      <c r="A55" s="197" t="s">
        <v>594</v>
      </c>
      <c r="B55" s="70" t="s">
        <v>363</v>
      </c>
      <c r="C55" s="88"/>
      <c r="D55" s="88"/>
      <c r="E55" s="88"/>
      <c r="F55" s="179">
        <f>H55+J55+L55+N55</f>
        <v>1440212.4</v>
      </c>
      <c r="G55" s="179">
        <f>I55+K55+M55+O55+P55</f>
        <v>1440212.4</v>
      </c>
      <c r="H55" s="179">
        <v>1440212.4</v>
      </c>
      <c r="I55" s="179">
        <v>1440212.4</v>
      </c>
      <c r="J55" s="89"/>
      <c r="K55" s="89"/>
      <c r="L55" s="191"/>
      <c r="M55" s="191"/>
      <c r="N55" s="89"/>
      <c r="O55" s="89"/>
      <c r="P55" s="90"/>
      <c r="Q55" s="69"/>
      <c r="R55" s="69"/>
      <c r="S55" s="69"/>
      <c r="T55" s="69"/>
      <c r="U55" s="69"/>
      <c r="V55" s="69"/>
    </row>
    <row r="56" spans="1:22" s="60" customFormat="1" x14ac:dyDescent="0.3">
      <c r="A56" s="197" t="s">
        <v>595</v>
      </c>
      <c r="B56" s="70" t="s">
        <v>384</v>
      </c>
      <c r="C56" s="169" t="s">
        <v>112</v>
      </c>
      <c r="D56" s="169">
        <v>4</v>
      </c>
      <c r="E56" s="169">
        <v>4</v>
      </c>
      <c r="F56" s="179"/>
      <c r="G56" s="179"/>
      <c r="H56" s="179"/>
      <c r="I56" s="179"/>
      <c r="J56" s="89"/>
      <c r="K56" s="89"/>
      <c r="L56" s="191"/>
      <c r="M56" s="191"/>
      <c r="N56" s="89"/>
      <c r="O56" s="89"/>
      <c r="P56" s="90"/>
      <c r="Q56" s="69"/>
      <c r="R56" s="69"/>
      <c r="S56" s="69"/>
      <c r="T56" s="69"/>
      <c r="U56" s="69"/>
      <c r="V56" s="69"/>
    </row>
    <row r="57" spans="1:22" s="60" customFormat="1" x14ac:dyDescent="0.3">
      <c r="A57" s="197" t="s">
        <v>596</v>
      </c>
      <c r="B57" s="70" t="s">
        <v>385</v>
      </c>
      <c r="C57" s="169" t="s">
        <v>112</v>
      </c>
      <c r="D57" s="169">
        <v>4</v>
      </c>
      <c r="E57" s="169">
        <v>4</v>
      </c>
      <c r="F57" s="179"/>
      <c r="G57" s="179"/>
      <c r="H57" s="179"/>
      <c r="I57" s="179"/>
      <c r="J57" s="89"/>
      <c r="K57" s="89"/>
      <c r="L57" s="191"/>
      <c r="M57" s="191"/>
      <c r="N57" s="89"/>
      <c r="O57" s="89"/>
      <c r="P57" s="90"/>
      <c r="Q57" s="69"/>
      <c r="R57" s="69"/>
      <c r="S57" s="69"/>
      <c r="T57" s="69"/>
      <c r="U57" s="69"/>
      <c r="V57" s="69"/>
    </row>
    <row r="58" spans="1:22" s="60" customFormat="1" x14ac:dyDescent="0.3">
      <c r="A58" s="197" t="s">
        <v>597</v>
      </c>
      <c r="B58" s="70" t="s">
        <v>386</v>
      </c>
      <c r="C58" s="169" t="s">
        <v>112</v>
      </c>
      <c r="D58" s="169">
        <v>22</v>
      </c>
      <c r="E58" s="169">
        <v>22</v>
      </c>
      <c r="F58" s="179"/>
      <c r="G58" s="179"/>
      <c r="H58" s="179"/>
      <c r="I58" s="179"/>
      <c r="J58" s="89"/>
      <c r="K58" s="89"/>
      <c r="L58" s="191"/>
      <c r="M58" s="191"/>
      <c r="N58" s="89"/>
      <c r="O58" s="89"/>
      <c r="P58" s="90"/>
      <c r="Q58" s="69"/>
      <c r="R58" s="69"/>
      <c r="S58" s="69"/>
      <c r="T58" s="69"/>
      <c r="U58" s="69"/>
      <c r="V58" s="69"/>
    </row>
    <row r="59" spans="1:22" s="60" customFormat="1" x14ac:dyDescent="0.3">
      <c r="A59" s="197" t="s">
        <v>598</v>
      </c>
      <c r="B59" s="70" t="s">
        <v>387</v>
      </c>
      <c r="C59" s="169" t="s">
        <v>112</v>
      </c>
      <c r="D59" s="169">
        <v>45</v>
      </c>
      <c r="E59" s="169">
        <v>45</v>
      </c>
      <c r="F59" s="179"/>
      <c r="G59" s="179"/>
      <c r="H59" s="179"/>
      <c r="I59" s="179"/>
      <c r="J59" s="89"/>
      <c r="K59" s="89"/>
      <c r="L59" s="191"/>
      <c r="M59" s="191"/>
      <c r="N59" s="89"/>
      <c r="O59" s="89"/>
      <c r="P59" s="90"/>
      <c r="Q59" s="69"/>
      <c r="R59" s="69"/>
      <c r="S59" s="69"/>
      <c r="T59" s="69"/>
      <c r="U59" s="69"/>
      <c r="V59" s="69"/>
    </row>
    <row r="60" spans="1:22" s="60" customFormat="1" x14ac:dyDescent="0.3">
      <c r="A60" s="197" t="s">
        <v>599</v>
      </c>
      <c r="B60" s="70" t="s">
        <v>384</v>
      </c>
      <c r="C60" s="169" t="s">
        <v>112</v>
      </c>
      <c r="D60" s="169">
        <v>25</v>
      </c>
      <c r="E60" s="169">
        <v>25</v>
      </c>
      <c r="F60" s="179"/>
      <c r="G60" s="179"/>
      <c r="H60" s="179"/>
      <c r="I60" s="179"/>
      <c r="J60" s="89"/>
      <c r="K60" s="89"/>
      <c r="L60" s="191"/>
      <c r="M60" s="191"/>
      <c r="N60" s="89"/>
      <c r="O60" s="89"/>
      <c r="P60" s="90"/>
      <c r="Q60" s="69"/>
      <c r="R60" s="69"/>
      <c r="S60" s="69"/>
      <c r="T60" s="69"/>
      <c r="U60" s="69"/>
      <c r="V60" s="69"/>
    </row>
    <row r="61" spans="1:22" s="60" customFormat="1" x14ac:dyDescent="0.3">
      <c r="A61" s="197" t="s">
        <v>600</v>
      </c>
      <c r="B61" s="70" t="s">
        <v>386</v>
      </c>
      <c r="C61" s="169" t="s">
        <v>112</v>
      </c>
      <c r="D61" s="169">
        <v>20</v>
      </c>
      <c r="E61" s="169">
        <v>20</v>
      </c>
      <c r="F61" s="179"/>
      <c r="G61" s="179"/>
      <c r="H61" s="179"/>
      <c r="I61" s="179"/>
      <c r="J61" s="89"/>
      <c r="K61" s="89"/>
      <c r="L61" s="191"/>
      <c r="M61" s="191"/>
      <c r="N61" s="89"/>
      <c r="O61" s="89"/>
      <c r="P61" s="90"/>
      <c r="Q61" s="69"/>
      <c r="R61" s="69"/>
      <c r="S61" s="69"/>
      <c r="T61" s="69"/>
      <c r="U61" s="69"/>
      <c r="V61" s="69"/>
    </row>
    <row r="62" spans="1:22" s="60" customFormat="1" x14ac:dyDescent="0.3">
      <c r="A62" s="197" t="s">
        <v>601</v>
      </c>
      <c r="B62" s="70" t="s">
        <v>388</v>
      </c>
      <c r="C62" s="169" t="s">
        <v>112</v>
      </c>
      <c r="D62" s="169">
        <v>20</v>
      </c>
      <c r="E62" s="169">
        <v>20</v>
      </c>
      <c r="F62" s="179"/>
      <c r="G62" s="179"/>
      <c r="H62" s="179"/>
      <c r="I62" s="179"/>
      <c r="J62" s="89"/>
      <c r="K62" s="89"/>
      <c r="L62" s="191"/>
      <c r="M62" s="191"/>
      <c r="N62" s="89"/>
      <c r="O62" s="89"/>
      <c r="P62" s="90"/>
      <c r="Q62" s="69"/>
      <c r="R62" s="69"/>
      <c r="S62" s="69"/>
      <c r="T62" s="69"/>
      <c r="U62" s="69"/>
      <c r="V62" s="69"/>
    </row>
    <row r="63" spans="1:22" s="60" customFormat="1" x14ac:dyDescent="0.3">
      <c r="A63" s="197" t="s">
        <v>602</v>
      </c>
      <c r="B63" s="70" t="s">
        <v>389</v>
      </c>
      <c r="C63" s="169" t="s">
        <v>367</v>
      </c>
      <c r="D63" s="169">
        <v>2</v>
      </c>
      <c r="E63" s="169">
        <v>2</v>
      </c>
      <c r="F63" s="179"/>
      <c r="G63" s="179"/>
      <c r="H63" s="179"/>
      <c r="I63" s="179"/>
      <c r="J63" s="89"/>
      <c r="K63" s="89"/>
      <c r="L63" s="191"/>
      <c r="M63" s="191"/>
      <c r="N63" s="89"/>
      <c r="O63" s="89"/>
      <c r="P63" s="90"/>
      <c r="Q63" s="69"/>
      <c r="R63" s="69"/>
      <c r="S63" s="69"/>
      <c r="T63" s="69"/>
      <c r="U63" s="69"/>
      <c r="V63" s="69"/>
    </row>
    <row r="64" spans="1:22" s="60" customFormat="1" x14ac:dyDescent="0.3">
      <c r="A64" s="197" t="s">
        <v>603</v>
      </c>
      <c r="B64" s="70" t="s">
        <v>390</v>
      </c>
      <c r="C64" s="169" t="s">
        <v>112</v>
      </c>
      <c r="D64" s="169">
        <v>164</v>
      </c>
      <c r="E64" s="169">
        <v>164</v>
      </c>
      <c r="F64" s="179"/>
      <c r="G64" s="179"/>
      <c r="H64" s="179"/>
      <c r="I64" s="179"/>
      <c r="J64" s="89"/>
      <c r="K64" s="89"/>
      <c r="L64" s="191"/>
      <c r="M64" s="191"/>
      <c r="N64" s="89"/>
      <c r="O64" s="89"/>
      <c r="P64" s="90"/>
      <c r="Q64" s="69"/>
      <c r="R64" s="69"/>
      <c r="S64" s="69"/>
      <c r="T64" s="69"/>
      <c r="U64" s="69"/>
      <c r="V64" s="69"/>
    </row>
    <row r="65" spans="1:22" s="60" customFormat="1" x14ac:dyDescent="0.3">
      <c r="A65" s="197" t="s">
        <v>604</v>
      </c>
      <c r="B65" s="70" t="s">
        <v>391</v>
      </c>
      <c r="C65" s="169" t="s">
        <v>112</v>
      </c>
      <c r="D65" s="169">
        <v>2</v>
      </c>
      <c r="E65" s="169">
        <v>2</v>
      </c>
      <c r="F65" s="179"/>
      <c r="G65" s="179"/>
      <c r="H65" s="179"/>
      <c r="I65" s="179"/>
      <c r="J65" s="89"/>
      <c r="K65" s="89"/>
      <c r="L65" s="191"/>
      <c r="M65" s="191"/>
      <c r="N65" s="89"/>
      <c r="O65" s="89"/>
      <c r="P65" s="90"/>
      <c r="Q65" s="69"/>
      <c r="R65" s="69"/>
      <c r="S65" s="69"/>
      <c r="T65" s="69"/>
      <c r="U65" s="69"/>
      <c r="V65" s="69"/>
    </row>
    <row r="66" spans="1:22" s="60" customFormat="1" x14ac:dyDescent="0.3">
      <c r="A66" s="197" t="s">
        <v>605</v>
      </c>
      <c r="B66" s="70" t="s">
        <v>356</v>
      </c>
      <c r="C66" s="169" t="s">
        <v>134</v>
      </c>
      <c r="D66" s="98">
        <v>1</v>
      </c>
      <c r="E66" s="88"/>
      <c r="F66" s="179">
        <f>H66+J66+L66+N66</f>
        <v>16900.53</v>
      </c>
      <c r="G66" s="179">
        <f>I66+K66+M66+O66+P66</f>
        <v>0</v>
      </c>
      <c r="H66" s="179">
        <v>16900.53</v>
      </c>
      <c r="I66" s="179"/>
      <c r="J66" s="89"/>
      <c r="K66" s="89"/>
      <c r="L66" s="191"/>
      <c r="M66" s="191"/>
      <c r="N66" s="89"/>
      <c r="O66" s="89"/>
      <c r="P66" s="90"/>
      <c r="Q66" s="69"/>
      <c r="R66" s="69"/>
      <c r="S66" s="69"/>
      <c r="T66" s="69"/>
      <c r="U66" s="69"/>
      <c r="V66" s="69"/>
    </row>
    <row r="67" spans="1:22" s="60" customFormat="1" ht="35.25" customHeight="1" x14ac:dyDescent="0.3">
      <c r="A67" s="197" t="s">
        <v>606</v>
      </c>
      <c r="B67" s="70" t="s">
        <v>357</v>
      </c>
      <c r="C67" s="169" t="s">
        <v>134</v>
      </c>
      <c r="D67" s="98">
        <v>1</v>
      </c>
      <c r="E67" s="88"/>
      <c r="F67" s="179">
        <f>H67+J67+L67+N67</f>
        <v>25206.69</v>
      </c>
      <c r="G67" s="179">
        <f>I67+K67+M67+O67+P67</f>
        <v>0</v>
      </c>
      <c r="H67" s="179">
        <v>25206.69</v>
      </c>
      <c r="I67" s="179"/>
      <c r="J67" s="89"/>
      <c r="K67" s="89"/>
      <c r="L67" s="191"/>
      <c r="M67" s="191"/>
      <c r="N67" s="89"/>
      <c r="O67" s="89"/>
      <c r="P67" s="90"/>
      <c r="Q67" s="69"/>
      <c r="R67" s="69"/>
      <c r="S67" s="69"/>
      <c r="T67" s="69"/>
      <c r="U67" s="69"/>
      <c r="V67" s="69"/>
    </row>
    <row r="68" spans="1:22" s="60" customFormat="1" ht="37.5" x14ac:dyDescent="0.3">
      <c r="A68" s="197" t="s">
        <v>607</v>
      </c>
      <c r="B68" s="70" t="s">
        <v>358</v>
      </c>
      <c r="C68" s="169" t="s">
        <v>134</v>
      </c>
      <c r="D68" s="98">
        <v>1</v>
      </c>
      <c r="E68" s="88"/>
      <c r="F68" s="179">
        <f>H68+J68+L68+N68</f>
        <v>28688.15</v>
      </c>
      <c r="G68" s="179">
        <f>I68+K68+M68+O68+P68</f>
        <v>0</v>
      </c>
      <c r="H68" s="179">
        <v>28688.15</v>
      </c>
      <c r="I68" s="179"/>
      <c r="J68" s="89"/>
      <c r="K68" s="89"/>
      <c r="L68" s="191"/>
      <c r="M68" s="191"/>
      <c r="N68" s="89"/>
      <c r="O68" s="89"/>
      <c r="P68" s="90"/>
      <c r="Q68" s="69"/>
      <c r="R68" s="69"/>
      <c r="S68" s="69"/>
      <c r="T68" s="69"/>
      <c r="U68" s="69"/>
      <c r="V68" s="69"/>
    </row>
    <row r="69" spans="1:22" s="60" customFormat="1" x14ac:dyDescent="0.3">
      <c r="A69" s="197" t="s">
        <v>608</v>
      </c>
      <c r="B69" s="70" t="s">
        <v>362</v>
      </c>
      <c r="C69" s="88"/>
      <c r="D69" s="88"/>
      <c r="E69" s="88"/>
      <c r="F69" s="179">
        <f>H69+J69+L69+N69</f>
        <v>274598.30491071398</v>
      </c>
      <c r="G69" s="179">
        <f>I69+K69+M69+O69+P69</f>
        <v>274598.30491000001</v>
      </c>
      <c r="H69" s="179">
        <v>274598.30491071398</v>
      </c>
      <c r="I69" s="179">
        <v>274598.30491000001</v>
      </c>
      <c r="J69" s="89"/>
      <c r="K69" s="89"/>
      <c r="L69" s="191"/>
      <c r="M69" s="191"/>
      <c r="N69" s="89"/>
      <c r="O69" s="89"/>
      <c r="P69" s="90"/>
      <c r="Q69" s="69"/>
      <c r="R69" s="69"/>
      <c r="S69" s="69"/>
      <c r="T69" s="69"/>
      <c r="U69" s="69"/>
      <c r="V69" s="69"/>
    </row>
    <row r="70" spans="1:22" s="60" customFormat="1" x14ac:dyDescent="0.3">
      <c r="A70" s="197" t="s">
        <v>609</v>
      </c>
      <c r="B70" s="70" t="s">
        <v>392</v>
      </c>
      <c r="C70" s="169" t="s">
        <v>112</v>
      </c>
      <c r="D70" s="169">
        <v>4</v>
      </c>
      <c r="E70" s="169">
        <v>4</v>
      </c>
      <c r="F70" s="179"/>
      <c r="G70" s="179"/>
      <c r="H70" s="179"/>
      <c r="I70" s="179"/>
      <c r="J70" s="89"/>
      <c r="K70" s="89"/>
      <c r="L70" s="191"/>
      <c r="M70" s="191"/>
      <c r="N70" s="89"/>
      <c r="O70" s="89"/>
      <c r="P70" s="90"/>
      <c r="Q70" s="69"/>
      <c r="R70" s="69"/>
      <c r="S70" s="69"/>
      <c r="T70" s="69"/>
      <c r="U70" s="69"/>
      <c r="V70" s="69"/>
    </row>
    <row r="71" spans="1:22" s="60" customFormat="1" x14ac:dyDescent="0.3">
      <c r="A71" s="197" t="s">
        <v>610</v>
      </c>
      <c r="B71" s="70" t="s">
        <v>393</v>
      </c>
      <c r="C71" s="169" t="s">
        <v>112</v>
      </c>
      <c r="D71" s="169">
        <v>1</v>
      </c>
      <c r="E71" s="169">
        <v>1</v>
      </c>
      <c r="F71" s="179"/>
      <c r="G71" s="179"/>
      <c r="H71" s="179"/>
      <c r="I71" s="179"/>
      <c r="J71" s="89"/>
      <c r="K71" s="89"/>
      <c r="L71" s="191"/>
      <c r="M71" s="191"/>
      <c r="N71" s="89"/>
      <c r="O71" s="89"/>
      <c r="P71" s="90"/>
      <c r="Q71" s="69"/>
      <c r="R71" s="69"/>
      <c r="S71" s="69"/>
      <c r="T71" s="69"/>
      <c r="U71" s="69"/>
      <c r="V71" s="69"/>
    </row>
    <row r="72" spans="1:22" s="60" customFormat="1" x14ac:dyDescent="0.3">
      <c r="A72" s="197" t="s">
        <v>611</v>
      </c>
      <c r="B72" s="70" t="s">
        <v>394</v>
      </c>
      <c r="C72" s="169" t="s">
        <v>112</v>
      </c>
      <c r="D72" s="169">
        <v>1</v>
      </c>
      <c r="E72" s="169">
        <v>1</v>
      </c>
      <c r="F72" s="179"/>
      <c r="G72" s="179"/>
      <c r="H72" s="179"/>
      <c r="I72" s="179"/>
      <c r="J72" s="89"/>
      <c r="K72" s="89"/>
      <c r="L72" s="191"/>
      <c r="M72" s="191"/>
      <c r="N72" s="89"/>
      <c r="O72" s="89"/>
      <c r="P72" s="90"/>
      <c r="Q72" s="69"/>
      <c r="R72" s="69"/>
      <c r="S72" s="69"/>
      <c r="T72" s="69"/>
      <c r="U72" s="69"/>
      <c r="V72" s="69"/>
    </row>
    <row r="73" spans="1:22" s="60" customFormat="1" x14ac:dyDescent="0.3">
      <c r="A73" s="197" t="s">
        <v>612</v>
      </c>
      <c r="B73" s="70" t="s">
        <v>395</v>
      </c>
      <c r="C73" s="169" t="s">
        <v>112</v>
      </c>
      <c r="D73" s="169">
        <v>1</v>
      </c>
      <c r="E73" s="169">
        <v>1</v>
      </c>
      <c r="F73" s="179"/>
      <c r="G73" s="179"/>
      <c r="H73" s="179"/>
      <c r="I73" s="179"/>
      <c r="J73" s="89"/>
      <c r="K73" s="89"/>
      <c r="L73" s="191"/>
      <c r="M73" s="191"/>
      <c r="N73" s="89"/>
      <c r="O73" s="89"/>
      <c r="P73" s="90"/>
      <c r="Q73" s="69"/>
      <c r="R73" s="69"/>
      <c r="S73" s="69"/>
      <c r="T73" s="69"/>
      <c r="U73" s="69"/>
      <c r="V73" s="69"/>
    </row>
    <row r="74" spans="1:22" s="60" customFormat="1" x14ac:dyDescent="0.3">
      <c r="A74" s="197" t="s">
        <v>613</v>
      </c>
      <c r="B74" s="70" t="s">
        <v>396</v>
      </c>
      <c r="C74" s="169" t="s">
        <v>112</v>
      </c>
      <c r="D74" s="169">
        <v>1</v>
      </c>
      <c r="E74" s="169">
        <v>1</v>
      </c>
      <c r="F74" s="179"/>
      <c r="G74" s="179"/>
      <c r="H74" s="179"/>
      <c r="I74" s="179"/>
      <c r="J74" s="89"/>
      <c r="K74" s="89"/>
      <c r="L74" s="191"/>
      <c r="M74" s="191"/>
      <c r="N74" s="89"/>
      <c r="O74" s="89"/>
      <c r="P74" s="90"/>
      <c r="Q74" s="69"/>
      <c r="R74" s="69"/>
      <c r="S74" s="69"/>
      <c r="T74" s="69"/>
      <c r="U74" s="69"/>
      <c r="V74" s="69"/>
    </row>
    <row r="75" spans="1:22" s="60" customFormat="1" ht="19.5" thickBot="1" x14ac:dyDescent="0.35">
      <c r="A75" s="197" t="s">
        <v>614</v>
      </c>
      <c r="B75" s="178" t="s">
        <v>397</v>
      </c>
      <c r="C75" s="58" t="s">
        <v>112</v>
      </c>
      <c r="D75" s="58">
        <v>1</v>
      </c>
      <c r="E75" s="58">
        <v>1</v>
      </c>
      <c r="F75" s="176"/>
      <c r="G75" s="176"/>
      <c r="H75" s="176"/>
      <c r="I75" s="176"/>
      <c r="J75" s="59"/>
      <c r="K75" s="59"/>
      <c r="L75" s="192"/>
      <c r="M75" s="192"/>
      <c r="N75" s="59"/>
      <c r="O75" s="59"/>
      <c r="P75" s="91"/>
      <c r="Q75" s="69"/>
      <c r="R75" s="69"/>
      <c r="S75" s="69"/>
      <c r="T75" s="69"/>
      <c r="U75" s="69"/>
      <c r="V75" s="69"/>
    </row>
    <row r="76" spans="1:22" s="60" customFormat="1" ht="78.75" customHeight="1" x14ac:dyDescent="0.3">
      <c r="A76" s="164" t="s">
        <v>275</v>
      </c>
      <c r="B76" s="68" t="s">
        <v>569</v>
      </c>
      <c r="C76" s="71" t="s">
        <v>824</v>
      </c>
      <c r="D76" s="71" t="s">
        <v>825</v>
      </c>
      <c r="E76" s="71"/>
      <c r="F76" s="287">
        <f>H76+J76+L76+N76</f>
        <v>1933233.79733</v>
      </c>
      <c r="G76" s="287">
        <f>I76+K76+M76+O76+P76</f>
        <v>0</v>
      </c>
      <c r="H76" s="287">
        <v>1933233.79733</v>
      </c>
      <c r="I76" s="287"/>
      <c r="J76" s="287"/>
      <c r="K76" s="287"/>
      <c r="L76" s="287"/>
      <c r="M76" s="287"/>
      <c r="N76" s="287"/>
      <c r="O76" s="287"/>
      <c r="P76" s="289"/>
      <c r="Q76" s="276"/>
      <c r="R76" s="277"/>
      <c r="S76" s="69"/>
      <c r="T76" s="69"/>
      <c r="U76" s="69"/>
      <c r="V76" s="69"/>
    </row>
    <row r="77" spans="1:22" s="60" customFormat="1" x14ac:dyDescent="0.3">
      <c r="A77" s="165" t="s">
        <v>769</v>
      </c>
      <c r="B77" s="70" t="s">
        <v>295</v>
      </c>
      <c r="C77" s="169" t="s">
        <v>134</v>
      </c>
      <c r="D77" s="169">
        <v>1</v>
      </c>
      <c r="E77" s="169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303"/>
      <c r="Q77" s="276"/>
      <c r="R77" s="276"/>
      <c r="S77" s="69"/>
      <c r="T77" s="69"/>
      <c r="U77" s="69"/>
      <c r="V77" s="69"/>
    </row>
    <row r="78" spans="1:22" s="60" customFormat="1" x14ac:dyDescent="0.3">
      <c r="A78" s="165" t="s">
        <v>770</v>
      </c>
      <c r="B78" s="70" t="s">
        <v>292</v>
      </c>
      <c r="C78" s="169" t="s">
        <v>112</v>
      </c>
      <c r="D78" s="169">
        <v>2265</v>
      </c>
      <c r="E78" s="169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303"/>
      <c r="Q78" s="276"/>
      <c r="R78" s="276"/>
      <c r="S78" s="69"/>
      <c r="T78" s="69"/>
      <c r="U78" s="69"/>
      <c r="V78" s="69"/>
    </row>
    <row r="79" spans="1:22" s="60" customFormat="1" x14ac:dyDescent="0.3">
      <c r="A79" s="165" t="s">
        <v>771</v>
      </c>
      <c r="B79" s="70" t="s">
        <v>293</v>
      </c>
      <c r="C79" s="169" t="s">
        <v>112</v>
      </c>
      <c r="D79" s="169">
        <v>1522</v>
      </c>
      <c r="E79" s="169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303"/>
      <c r="Q79" s="276"/>
      <c r="R79" s="276"/>
      <c r="S79" s="69"/>
      <c r="T79" s="69"/>
      <c r="U79" s="69"/>
      <c r="V79" s="69"/>
    </row>
    <row r="80" spans="1:22" s="60" customFormat="1" ht="19.5" thickBot="1" x14ac:dyDescent="0.35">
      <c r="A80" s="166" t="s">
        <v>772</v>
      </c>
      <c r="B80" s="178" t="s">
        <v>294</v>
      </c>
      <c r="C80" s="58" t="s">
        <v>112</v>
      </c>
      <c r="D80" s="58">
        <v>6795</v>
      </c>
      <c r="E80" s="58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304"/>
      <c r="Q80" s="276"/>
      <c r="R80" s="276"/>
      <c r="S80" s="69"/>
      <c r="T80" s="69"/>
      <c r="U80" s="69"/>
      <c r="V80" s="69"/>
    </row>
    <row r="81" spans="1:22" s="60" customFormat="1" ht="57" thickBot="1" x14ac:dyDescent="0.35">
      <c r="A81" s="66" t="s">
        <v>344</v>
      </c>
      <c r="B81" s="85" t="s">
        <v>579</v>
      </c>
      <c r="C81" s="219" t="s">
        <v>134</v>
      </c>
      <c r="D81" s="219">
        <v>1</v>
      </c>
      <c r="E81" s="219">
        <v>1</v>
      </c>
      <c r="F81" s="188">
        <f>H81+J81+L81+N81</f>
        <v>20946.967000000001</v>
      </c>
      <c r="G81" s="188">
        <f>I81+K81+M81+O81+P81</f>
        <v>20946.966909999999</v>
      </c>
      <c r="H81" s="188">
        <v>20946.967000000001</v>
      </c>
      <c r="I81" s="188">
        <v>20946.966909999999</v>
      </c>
      <c r="J81" s="67"/>
      <c r="K81" s="67"/>
      <c r="L81" s="67"/>
      <c r="M81" s="67"/>
      <c r="N81" s="67"/>
      <c r="O81" s="67"/>
      <c r="P81" s="157"/>
      <c r="Q81" s="187"/>
      <c r="R81" s="187"/>
      <c r="S81" s="69"/>
      <c r="T81" s="69"/>
      <c r="U81" s="69"/>
      <c r="V81" s="69"/>
    </row>
    <row r="82" spans="1:22" s="60" customFormat="1" ht="57" thickBot="1" x14ac:dyDescent="0.35">
      <c r="A82" s="66" t="s">
        <v>276</v>
      </c>
      <c r="B82" s="85" t="s">
        <v>321</v>
      </c>
      <c r="C82" s="220" t="s">
        <v>360</v>
      </c>
      <c r="D82" s="220">
        <v>1</v>
      </c>
      <c r="E82" s="220">
        <v>1</v>
      </c>
      <c r="F82" s="188">
        <f>H82+J82+L82+N82</f>
        <v>2168.3717999999999</v>
      </c>
      <c r="G82" s="188">
        <f>I82+K82+M82+O82+P82</f>
        <v>2168.3717999999999</v>
      </c>
      <c r="H82" s="188">
        <v>2168.3717999999999</v>
      </c>
      <c r="I82" s="188">
        <v>2168.3717999999999</v>
      </c>
      <c r="J82" s="67"/>
      <c r="K82" s="67"/>
      <c r="L82" s="67"/>
      <c r="M82" s="67"/>
      <c r="N82" s="67"/>
      <c r="O82" s="67"/>
      <c r="P82" s="157"/>
      <c r="Q82" s="187"/>
      <c r="R82" s="187"/>
      <c r="S82" s="69"/>
      <c r="T82" s="69"/>
      <c r="U82" s="69"/>
      <c r="V82" s="69"/>
    </row>
    <row r="83" spans="1:22" s="60" customFormat="1" ht="56.25" x14ac:dyDescent="0.3">
      <c r="A83" s="164" t="s">
        <v>265</v>
      </c>
      <c r="B83" s="68" t="s">
        <v>566</v>
      </c>
      <c r="C83" s="221" t="s">
        <v>136</v>
      </c>
      <c r="D83" s="221">
        <v>2.73</v>
      </c>
      <c r="E83" s="221"/>
      <c r="F83" s="282">
        <f>H83+J83+L83+N83</f>
        <v>64351.708749999998</v>
      </c>
      <c r="G83" s="282">
        <f>I83+K83+M83+O83+P83</f>
        <v>0</v>
      </c>
      <c r="H83" s="282">
        <v>64351.708749999998</v>
      </c>
      <c r="I83" s="282"/>
      <c r="J83" s="282"/>
      <c r="K83" s="282"/>
      <c r="L83" s="282"/>
      <c r="M83" s="282"/>
      <c r="N83" s="282"/>
      <c r="O83" s="282"/>
      <c r="P83" s="280"/>
      <c r="Q83" s="276"/>
      <c r="R83" s="277"/>
      <c r="S83" s="69"/>
      <c r="T83" s="69"/>
      <c r="U83" s="69"/>
      <c r="V83" s="69"/>
    </row>
    <row r="84" spans="1:22" s="60" customFormat="1" ht="31.5" customHeight="1" thickBot="1" x14ac:dyDescent="0.35">
      <c r="A84" s="167" t="s">
        <v>773</v>
      </c>
      <c r="B84" s="92" t="s">
        <v>291</v>
      </c>
      <c r="C84" s="93" t="s">
        <v>136</v>
      </c>
      <c r="D84" s="93">
        <v>2.73</v>
      </c>
      <c r="E84" s="93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1"/>
      <c r="Q84" s="276"/>
      <c r="R84" s="276"/>
      <c r="S84" s="69"/>
      <c r="T84" s="69"/>
      <c r="U84" s="69"/>
      <c r="V84" s="69"/>
    </row>
    <row r="85" spans="1:22" s="60" customFormat="1" ht="19.5" thickBot="1" x14ac:dyDescent="0.35">
      <c r="A85" s="123"/>
      <c r="B85" s="130" t="s">
        <v>76</v>
      </c>
      <c r="C85" s="125"/>
      <c r="D85" s="125"/>
      <c r="E85" s="125"/>
      <c r="F85" s="126">
        <f>H85+J85+L85+N85</f>
        <v>3574145.6144500002</v>
      </c>
      <c r="G85" s="126">
        <f>I85+K85+M85+O85+P85</f>
        <v>3280391.0394399995</v>
      </c>
      <c r="H85" s="126">
        <f t="shared" ref="H85:P85" si="5">SUM(H86:H121)</f>
        <v>3574145.6144500002</v>
      </c>
      <c r="I85" s="126">
        <f t="shared" si="5"/>
        <v>3280391.0394399995</v>
      </c>
      <c r="J85" s="126">
        <f t="shared" si="5"/>
        <v>0</v>
      </c>
      <c r="K85" s="126">
        <f t="shared" si="5"/>
        <v>0</v>
      </c>
      <c r="L85" s="126">
        <f t="shared" si="5"/>
        <v>0</v>
      </c>
      <c r="M85" s="126">
        <f t="shared" si="5"/>
        <v>0</v>
      </c>
      <c r="N85" s="126">
        <f t="shared" si="5"/>
        <v>0</v>
      </c>
      <c r="O85" s="126">
        <f t="shared" si="5"/>
        <v>0</v>
      </c>
      <c r="P85" s="156">
        <f t="shared" si="5"/>
        <v>0</v>
      </c>
      <c r="Q85" s="69"/>
      <c r="R85" s="69"/>
      <c r="S85" s="69"/>
      <c r="T85" s="69"/>
      <c r="U85" s="69"/>
      <c r="V85" s="69"/>
    </row>
    <row r="86" spans="1:22" s="60" customFormat="1" ht="105.75" customHeight="1" thickBot="1" x14ac:dyDescent="0.35">
      <c r="A86" s="66" t="s">
        <v>266</v>
      </c>
      <c r="B86" s="85" t="s">
        <v>336</v>
      </c>
      <c r="C86" s="222" t="s">
        <v>826</v>
      </c>
      <c r="D86" s="222">
        <v>1</v>
      </c>
      <c r="E86" s="222">
        <v>1</v>
      </c>
      <c r="F86" s="188">
        <f>H86+J86+L86+N86</f>
        <v>5895</v>
      </c>
      <c r="G86" s="188">
        <f>I86+K86+M86+O86+P86</f>
        <v>5895</v>
      </c>
      <c r="H86" s="188">
        <v>5895</v>
      </c>
      <c r="I86" s="188">
        <v>5895</v>
      </c>
      <c r="J86" s="86"/>
      <c r="K86" s="86"/>
      <c r="L86" s="87"/>
      <c r="M86" s="87"/>
      <c r="N86" s="86"/>
      <c r="O86" s="86"/>
      <c r="P86" s="94"/>
      <c r="Q86" s="205"/>
      <c r="R86" s="187"/>
      <c r="S86" s="69"/>
      <c r="T86" s="69"/>
      <c r="U86" s="69"/>
      <c r="V86" s="69"/>
    </row>
    <row r="87" spans="1:22" s="60" customFormat="1" ht="82.5" customHeight="1" x14ac:dyDescent="0.3">
      <c r="A87" s="194" t="s">
        <v>267</v>
      </c>
      <c r="B87" s="68" t="s">
        <v>60</v>
      </c>
      <c r="C87" s="71" t="s">
        <v>809</v>
      </c>
      <c r="D87" s="71" t="s">
        <v>827</v>
      </c>
      <c r="E87" s="71" t="s">
        <v>828</v>
      </c>
      <c r="F87" s="287">
        <f>H87+J87+L87+N87</f>
        <v>2612247.3870000001</v>
      </c>
      <c r="G87" s="287">
        <f>I87+K87+M87+O87+P87</f>
        <v>2406649.1932700002</v>
      </c>
      <c r="H87" s="287">
        <v>2612247.3870000001</v>
      </c>
      <c r="I87" s="287">
        <v>2406649.1932700002</v>
      </c>
      <c r="J87" s="287"/>
      <c r="K87" s="287"/>
      <c r="L87" s="287"/>
      <c r="M87" s="287"/>
      <c r="N87" s="287"/>
      <c r="O87" s="287"/>
      <c r="P87" s="289"/>
      <c r="Q87" s="277"/>
      <c r="R87" s="277"/>
      <c r="S87" s="69"/>
      <c r="T87" s="69"/>
      <c r="U87" s="69"/>
      <c r="V87" s="69"/>
    </row>
    <row r="88" spans="1:22" s="60" customFormat="1" ht="28.5" customHeight="1" x14ac:dyDescent="0.3">
      <c r="A88" s="197" t="s">
        <v>442</v>
      </c>
      <c r="B88" s="70" t="s">
        <v>398</v>
      </c>
      <c r="C88" s="72" t="s">
        <v>112</v>
      </c>
      <c r="D88" s="72">
        <v>2</v>
      </c>
      <c r="E88" s="72">
        <v>2</v>
      </c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303"/>
      <c r="Q88" s="276"/>
      <c r="R88" s="276"/>
      <c r="S88" s="69"/>
      <c r="T88" s="69"/>
      <c r="U88" s="69"/>
      <c r="V88" s="69"/>
    </row>
    <row r="89" spans="1:22" s="60" customFormat="1" ht="37.5" x14ac:dyDescent="0.3">
      <c r="A89" s="197" t="s">
        <v>615</v>
      </c>
      <c r="B89" s="70" t="s">
        <v>399</v>
      </c>
      <c r="C89" s="72" t="s">
        <v>136</v>
      </c>
      <c r="D89" s="72">
        <v>20.52</v>
      </c>
      <c r="E89" s="103">
        <v>20.518999999999998</v>
      </c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303"/>
      <c r="Q89" s="276"/>
      <c r="R89" s="276"/>
      <c r="S89" s="69"/>
      <c r="T89" s="69"/>
      <c r="U89" s="69"/>
      <c r="V89" s="69"/>
    </row>
    <row r="90" spans="1:22" s="60" customFormat="1" x14ac:dyDescent="0.3">
      <c r="A90" s="197" t="s">
        <v>616</v>
      </c>
      <c r="B90" s="70" t="s">
        <v>400</v>
      </c>
      <c r="C90" s="72" t="s">
        <v>112</v>
      </c>
      <c r="D90" s="72">
        <v>82</v>
      </c>
      <c r="E90" s="72">
        <v>82</v>
      </c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303"/>
      <c r="Q90" s="276"/>
      <c r="R90" s="276"/>
      <c r="S90" s="69"/>
      <c r="T90" s="69"/>
      <c r="U90" s="69"/>
      <c r="V90" s="69"/>
    </row>
    <row r="91" spans="1:22" s="60" customFormat="1" x14ac:dyDescent="0.3">
      <c r="A91" s="197" t="s">
        <v>617</v>
      </c>
      <c r="B91" s="70" t="s">
        <v>401</v>
      </c>
      <c r="C91" s="72" t="s">
        <v>136</v>
      </c>
      <c r="D91" s="72">
        <v>17.57</v>
      </c>
      <c r="E91" s="103">
        <f>16.246+1.3111+0.0102</f>
        <v>17.567299999999999</v>
      </c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303"/>
      <c r="Q91" s="276"/>
      <c r="R91" s="276"/>
      <c r="S91" s="69"/>
      <c r="T91" s="69"/>
      <c r="U91" s="69"/>
      <c r="V91" s="69"/>
    </row>
    <row r="92" spans="1:22" s="60" customFormat="1" ht="25.5" customHeight="1" x14ac:dyDescent="0.3">
      <c r="A92" s="197" t="s">
        <v>618</v>
      </c>
      <c r="B92" s="70" t="s">
        <v>402</v>
      </c>
      <c r="C92" s="72" t="s">
        <v>367</v>
      </c>
      <c r="D92" s="72">
        <v>1</v>
      </c>
      <c r="E92" s="72">
        <v>1</v>
      </c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303"/>
      <c r="Q92" s="276"/>
      <c r="R92" s="276"/>
      <c r="S92" s="69"/>
      <c r="T92" s="69"/>
      <c r="U92" s="69"/>
      <c r="V92" s="69"/>
    </row>
    <row r="93" spans="1:22" s="60" customFormat="1" x14ac:dyDescent="0.3">
      <c r="A93" s="197" t="s">
        <v>619</v>
      </c>
      <c r="B93" s="70" t="s">
        <v>403</v>
      </c>
      <c r="C93" s="72" t="s">
        <v>367</v>
      </c>
      <c r="D93" s="72">
        <v>1</v>
      </c>
      <c r="E93" s="72">
        <v>1</v>
      </c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303"/>
      <c r="Q93" s="276"/>
      <c r="R93" s="276"/>
      <c r="S93" s="69"/>
      <c r="T93" s="69"/>
      <c r="U93" s="69"/>
      <c r="V93" s="69"/>
    </row>
    <row r="94" spans="1:22" s="60" customFormat="1" x14ac:dyDescent="0.3">
      <c r="A94" s="197" t="s">
        <v>620</v>
      </c>
      <c r="B94" s="70" t="s">
        <v>404</v>
      </c>
      <c r="C94" s="72" t="s">
        <v>112</v>
      </c>
      <c r="D94" s="72">
        <v>1</v>
      </c>
      <c r="E94" s="72">
        <v>1</v>
      </c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303"/>
      <c r="Q94" s="276"/>
      <c r="R94" s="276"/>
      <c r="S94" s="69"/>
      <c r="T94" s="69"/>
      <c r="U94" s="69"/>
      <c r="V94" s="69"/>
    </row>
    <row r="95" spans="1:22" s="60" customFormat="1" x14ac:dyDescent="0.3">
      <c r="A95" s="197" t="s">
        <v>621</v>
      </c>
      <c r="B95" s="70" t="s">
        <v>405</v>
      </c>
      <c r="C95" s="72" t="s">
        <v>367</v>
      </c>
      <c r="D95" s="72">
        <v>1</v>
      </c>
      <c r="E95" s="72">
        <v>1</v>
      </c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303"/>
      <c r="Q95" s="276"/>
      <c r="R95" s="276"/>
      <c r="S95" s="69"/>
      <c r="T95" s="69"/>
      <c r="U95" s="69"/>
      <c r="V95" s="69"/>
    </row>
    <row r="96" spans="1:22" s="60" customFormat="1" x14ac:dyDescent="0.3">
      <c r="A96" s="197" t="s">
        <v>622</v>
      </c>
      <c r="B96" s="70" t="s">
        <v>406</v>
      </c>
      <c r="C96" s="72" t="s">
        <v>367</v>
      </c>
      <c r="D96" s="72">
        <v>1</v>
      </c>
      <c r="E96" s="72">
        <v>1</v>
      </c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303"/>
      <c r="Q96" s="276"/>
      <c r="R96" s="276"/>
      <c r="S96" s="69"/>
      <c r="T96" s="69"/>
      <c r="U96" s="69"/>
      <c r="V96" s="69"/>
    </row>
    <row r="97" spans="1:22" s="60" customFormat="1" x14ac:dyDescent="0.3">
      <c r="A97" s="197" t="s">
        <v>623</v>
      </c>
      <c r="B97" s="70" t="s">
        <v>407</v>
      </c>
      <c r="C97" s="72" t="s">
        <v>367</v>
      </c>
      <c r="D97" s="72">
        <v>1</v>
      </c>
      <c r="E97" s="72">
        <v>1</v>
      </c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303"/>
      <c r="Q97" s="276"/>
      <c r="R97" s="276"/>
      <c r="S97" s="69"/>
      <c r="T97" s="69"/>
      <c r="U97" s="69"/>
      <c r="V97" s="69"/>
    </row>
    <row r="98" spans="1:22" s="60" customFormat="1" ht="19.5" thickBot="1" x14ac:dyDescent="0.35">
      <c r="A98" s="197" t="s">
        <v>624</v>
      </c>
      <c r="B98" s="70" t="s">
        <v>408</v>
      </c>
      <c r="C98" s="72" t="s">
        <v>367</v>
      </c>
      <c r="D98" s="72">
        <v>1</v>
      </c>
      <c r="E98" s="72">
        <v>1</v>
      </c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304"/>
      <c r="Q98" s="276"/>
      <c r="R98" s="276"/>
      <c r="S98" s="69"/>
      <c r="T98" s="69"/>
      <c r="U98" s="69"/>
      <c r="V98" s="69"/>
    </row>
    <row r="99" spans="1:22" s="60" customFormat="1" ht="37.5" x14ac:dyDescent="0.3">
      <c r="A99" s="194" t="s">
        <v>345</v>
      </c>
      <c r="B99" s="68" t="s">
        <v>332</v>
      </c>
      <c r="C99" s="71" t="s">
        <v>222</v>
      </c>
      <c r="D99" s="71">
        <v>1</v>
      </c>
      <c r="E99" s="71">
        <v>1</v>
      </c>
      <c r="F99" s="282">
        <f>H99+J99+L99+N99</f>
        <v>26452.568449999999</v>
      </c>
      <c r="G99" s="282">
        <f>I99+K99+M99+O99+P99</f>
        <v>26452.568219999997</v>
      </c>
      <c r="H99" s="282">
        <v>26452.568449999999</v>
      </c>
      <c r="I99" s="282">
        <v>26452.568219999997</v>
      </c>
      <c r="J99" s="282"/>
      <c r="K99" s="282"/>
      <c r="L99" s="282"/>
      <c r="M99" s="282"/>
      <c r="N99" s="282"/>
      <c r="O99" s="282"/>
      <c r="P99" s="280"/>
      <c r="Q99" s="276"/>
      <c r="R99" s="277"/>
      <c r="S99" s="69"/>
      <c r="T99" s="69"/>
      <c r="U99" s="69"/>
      <c r="V99" s="69"/>
    </row>
    <row r="100" spans="1:22" s="60" customFormat="1" ht="19.5" thickBot="1" x14ac:dyDescent="0.35">
      <c r="A100" s="200" t="s">
        <v>443</v>
      </c>
      <c r="B100" s="178" t="s">
        <v>409</v>
      </c>
      <c r="C100" s="73" t="s">
        <v>237</v>
      </c>
      <c r="D100" s="73">
        <v>1</v>
      </c>
      <c r="E100" s="73">
        <v>1</v>
      </c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1"/>
      <c r="Q100" s="276"/>
      <c r="R100" s="276"/>
      <c r="S100" s="69"/>
      <c r="T100" s="69"/>
      <c r="U100" s="69"/>
      <c r="V100" s="69"/>
    </row>
    <row r="101" spans="1:22" s="60" customFormat="1" ht="72.75" customHeight="1" x14ac:dyDescent="0.3">
      <c r="A101" s="194" t="s">
        <v>263</v>
      </c>
      <c r="B101" s="68" t="s">
        <v>335</v>
      </c>
      <c r="C101" s="71" t="s">
        <v>829</v>
      </c>
      <c r="D101" s="71" t="s">
        <v>830</v>
      </c>
      <c r="E101" s="71" t="s">
        <v>831</v>
      </c>
      <c r="F101" s="287">
        <f>H101+J101+L101+N101</f>
        <v>58481.525000000001</v>
      </c>
      <c r="G101" s="287">
        <f>I101+K101+M101+O101+P101</f>
        <v>12783.07</v>
      </c>
      <c r="H101" s="287">
        <v>58481.525000000001</v>
      </c>
      <c r="I101" s="287">
        <v>12783.07</v>
      </c>
      <c r="J101" s="287"/>
      <c r="K101" s="287"/>
      <c r="L101" s="287"/>
      <c r="M101" s="287"/>
      <c r="N101" s="287"/>
      <c r="O101" s="287"/>
      <c r="P101" s="289"/>
      <c r="Q101" s="276"/>
      <c r="R101" s="277"/>
      <c r="S101" s="69"/>
      <c r="T101" s="69"/>
      <c r="U101" s="69"/>
      <c r="V101" s="69"/>
    </row>
    <row r="102" spans="1:22" s="60" customFormat="1" x14ac:dyDescent="0.3">
      <c r="A102" s="197" t="s">
        <v>625</v>
      </c>
      <c r="B102" s="70" t="s">
        <v>410</v>
      </c>
      <c r="C102" s="169" t="s">
        <v>134</v>
      </c>
      <c r="D102" s="169">
        <v>1</v>
      </c>
      <c r="E102" s="169">
        <v>1</v>
      </c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303"/>
      <c r="Q102" s="276"/>
      <c r="R102" s="276"/>
      <c r="S102" s="69"/>
      <c r="T102" s="69"/>
      <c r="U102" s="69"/>
      <c r="V102" s="69"/>
    </row>
    <row r="103" spans="1:22" s="60" customFormat="1" x14ac:dyDescent="0.3">
      <c r="A103" s="197" t="s">
        <v>626</v>
      </c>
      <c r="B103" s="70" t="s">
        <v>411</v>
      </c>
      <c r="C103" s="169" t="s">
        <v>367</v>
      </c>
      <c r="D103" s="169">
        <v>1</v>
      </c>
      <c r="E103" s="169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303"/>
      <c r="Q103" s="276"/>
      <c r="R103" s="276"/>
      <c r="S103" s="69"/>
      <c r="T103" s="69"/>
      <c r="U103" s="69"/>
      <c r="V103" s="69"/>
    </row>
    <row r="104" spans="1:22" s="60" customFormat="1" ht="19.5" thickBot="1" x14ac:dyDescent="0.35">
      <c r="A104" s="200" t="s">
        <v>627</v>
      </c>
      <c r="B104" s="178" t="s">
        <v>412</v>
      </c>
      <c r="C104" s="58" t="s">
        <v>112</v>
      </c>
      <c r="D104" s="58">
        <v>17</v>
      </c>
      <c r="E104" s="58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304"/>
      <c r="Q104" s="276"/>
      <c r="R104" s="276"/>
      <c r="S104" s="69"/>
      <c r="T104" s="69"/>
      <c r="U104" s="69"/>
      <c r="V104" s="69"/>
    </row>
    <row r="105" spans="1:22" s="60" customFormat="1" ht="38.25" thickBot="1" x14ac:dyDescent="0.35">
      <c r="A105" s="66" t="s">
        <v>277</v>
      </c>
      <c r="B105" s="85" t="s">
        <v>337</v>
      </c>
      <c r="C105" s="223" t="s">
        <v>134</v>
      </c>
      <c r="D105" s="223">
        <v>1</v>
      </c>
      <c r="E105" s="223">
        <v>1</v>
      </c>
      <c r="F105" s="188">
        <f>H105+J105+L105+N105</f>
        <v>150000</v>
      </c>
      <c r="G105" s="188">
        <f>I105+K105+M105+O105+P105</f>
        <v>107542.07411</v>
      </c>
      <c r="H105" s="188">
        <v>150000</v>
      </c>
      <c r="I105" s="188">
        <v>107542.07411</v>
      </c>
      <c r="J105" s="95"/>
      <c r="K105" s="95"/>
      <c r="L105" s="95"/>
      <c r="M105" s="95"/>
      <c r="N105" s="95"/>
      <c r="O105" s="95"/>
      <c r="P105" s="158"/>
      <c r="Q105" s="205"/>
      <c r="R105" s="187"/>
      <c r="S105" s="69"/>
      <c r="T105" s="69"/>
      <c r="U105" s="69"/>
      <c r="V105" s="69"/>
    </row>
    <row r="106" spans="1:22" s="60" customFormat="1" ht="56.25" x14ac:dyDescent="0.3">
      <c r="A106" s="164" t="s">
        <v>346</v>
      </c>
      <c r="B106" s="68" t="s">
        <v>568</v>
      </c>
      <c r="C106" s="71" t="s">
        <v>832</v>
      </c>
      <c r="D106" s="71" t="s">
        <v>833</v>
      </c>
      <c r="E106" s="71" t="s">
        <v>834</v>
      </c>
      <c r="F106" s="287">
        <f>H106+J106+L106+N106</f>
        <v>721069.13399999996</v>
      </c>
      <c r="G106" s="287">
        <f>I106+K106+M106+O106+P106</f>
        <v>721069.13384000002</v>
      </c>
      <c r="H106" s="287">
        <v>721069.13399999996</v>
      </c>
      <c r="I106" s="287">
        <v>721069.13384000002</v>
      </c>
      <c r="J106" s="287"/>
      <c r="K106" s="287"/>
      <c r="L106" s="287"/>
      <c r="M106" s="287"/>
      <c r="N106" s="287"/>
      <c r="O106" s="287"/>
      <c r="P106" s="289"/>
      <c r="Q106" s="277"/>
      <c r="R106" s="277"/>
      <c r="S106" s="69"/>
      <c r="T106" s="69"/>
      <c r="U106" s="69"/>
      <c r="V106" s="69"/>
    </row>
    <row r="107" spans="1:22" s="76" customFormat="1" ht="19.5" customHeight="1" x14ac:dyDescent="0.3">
      <c r="A107" s="165" t="s">
        <v>774</v>
      </c>
      <c r="B107" s="70" t="s">
        <v>413</v>
      </c>
      <c r="C107" s="169" t="s">
        <v>112</v>
      </c>
      <c r="D107" s="169">
        <v>59</v>
      </c>
      <c r="E107" s="169">
        <v>59</v>
      </c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303"/>
      <c r="Q107" s="276"/>
      <c r="R107" s="276"/>
      <c r="S107" s="204"/>
      <c r="T107" s="204"/>
      <c r="U107" s="204"/>
      <c r="V107" s="204"/>
    </row>
    <row r="108" spans="1:22" s="76" customFormat="1" x14ac:dyDescent="0.3">
      <c r="A108" s="165" t="s">
        <v>775</v>
      </c>
      <c r="B108" s="70" t="s">
        <v>414</v>
      </c>
      <c r="C108" s="169" t="s">
        <v>112</v>
      </c>
      <c r="D108" s="169">
        <v>15</v>
      </c>
      <c r="E108" s="169">
        <v>15</v>
      </c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303"/>
      <c r="Q108" s="276"/>
      <c r="R108" s="276"/>
      <c r="S108" s="204"/>
      <c r="T108" s="204"/>
      <c r="U108" s="204"/>
      <c r="V108" s="204"/>
    </row>
    <row r="109" spans="1:22" s="76" customFormat="1" x14ac:dyDescent="0.3">
      <c r="A109" s="165" t="s">
        <v>776</v>
      </c>
      <c r="B109" s="70" t="s">
        <v>415</v>
      </c>
      <c r="C109" s="169" t="s">
        <v>112</v>
      </c>
      <c r="D109" s="169">
        <v>19</v>
      </c>
      <c r="E109" s="169">
        <v>19</v>
      </c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303"/>
      <c r="Q109" s="276"/>
      <c r="R109" s="276"/>
      <c r="S109" s="204"/>
      <c r="T109" s="204"/>
      <c r="U109" s="204"/>
      <c r="V109" s="204"/>
    </row>
    <row r="110" spans="1:22" s="76" customFormat="1" x14ac:dyDescent="0.3">
      <c r="A110" s="165" t="s">
        <v>777</v>
      </c>
      <c r="B110" s="70" t="s">
        <v>416</v>
      </c>
      <c r="C110" s="169" t="s">
        <v>367</v>
      </c>
      <c r="D110" s="169">
        <v>16</v>
      </c>
      <c r="E110" s="169">
        <v>16</v>
      </c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303"/>
      <c r="Q110" s="276"/>
      <c r="R110" s="276"/>
      <c r="S110" s="204"/>
      <c r="T110" s="204"/>
      <c r="U110" s="204"/>
      <c r="V110" s="204"/>
    </row>
    <row r="111" spans="1:22" s="76" customFormat="1" x14ac:dyDescent="0.3">
      <c r="A111" s="165" t="s">
        <v>778</v>
      </c>
      <c r="B111" s="70" t="s">
        <v>417</v>
      </c>
      <c r="C111" s="169" t="s">
        <v>367</v>
      </c>
      <c r="D111" s="169">
        <v>3</v>
      </c>
      <c r="E111" s="169">
        <v>3</v>
      </c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303"/>
      <c r="Q111" s="276"/>
      <c r="R111" s="276"/>
      <c r="S111" s="204"/>
      <c r="T111" s="204"/>
      <c r="U111" s="204"/>
      <c r="V111" s="204"/>
    </row>
    <row r="112" spans="1:22" s="76" customFormat="1" x14ac:dyDescent="0.3">
      <c r="A112" s="165" t="s">
        <v>779</v>
      </c>
      <c r="B112" s="70" t="s">
        <v>418</v>
      </c>
      <c r="C112" s="169" t="s">
        <v>367</v>
      </c>
      <c r="D112" s="169">
        <v>19</v>
      </c>
      <c r="E112" s="169">
        <v>19</v>
      </c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303"/>
      <c r="Q112" s="276"/>
      <c r="R112" s="276"/>
      <c r="S112" s="204"/>
      <c r="T112" s="204"/>
      <c r="U112" s="204"/>
      <c r="V112" s="204"/>
    </row>
    <row r="113" spans="1:22" s="76" customFormat="1" x14ac:dyDescent="0.3">
      <c r="A113" s="165" t="s">
        <v>780</v>
      </c>
      <c r="B113" s="70" t="s">
        <v>419</v>
      </c>
      <c r="C113" s="169" t="s">
        <v>367</v>
      </c>
      <c r="D113" s="169">
        <v>58</v>
      </c>
      <c r="E113" s="169">
        <v>58</v>
      </c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303"/>
      <c r="Q113" s="276"/>
      <c r="R113" s="276"/>
      <c r="S113" s="204"/>
      <c r="T113" s="204"/>
      <c r="U113" s="204"/>
      <c r="V113" s="204"/>
    </row>
    <row r="114" spans="1:22" s="76" customFormat="1" x14ac:dyDescent="0.3">
      <c r="A114" s="165" t="s">
        <v>781</v>
      </c>
      <c r="B114" s="70" t="s">
        <v>420</v>
      </c>
      <c r="C114" s="169" t="s">
        <v>136</v>
      </c>
      <c r="D114" s="169">
        <v>1.6240000000000001</v>
      </c>
      <c r="E114" s="224">
        <v>1.6240000000000001</v>
      </c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303"/>
      <c r="Q114" s="276"/>
      <c r="R114" s="276"/>
      <c r="S114" s="204"/>
      <c r="T114" s="204"/>
      <c r="U114" s="204"/>
      <c r="V114" s="204"/>
    </row>
    <row r="115" spans="1:22" s="76" customFormat="1" x14ac:dyDescent="0.3">
      <c r="A115" s="165" t="s">
        <v>782</v>
      </c>
      <c r="B115" s="70" t="s">
        <v>421</v>
      </c>
      <c r="C115" s="169" t="s">
        <v>136</v>
      </c>
      <c r="D115" s="169">
        <v>0.76</v>
      </c>
      <c r="E115" s="169">
        <v>0.76</v>
      </c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303"/>
      <c r="Q115" s="276"/>
      <c r="R115" s="276"/>
      <c r="S115" s="204"/>
      <c r="T115" s="204"/>
      <c r="U115" s="204"/>
      <c r="V115" s="204"/>
    </row>
    <row r="116" spans="1:22" s="76" customFormat="1" x14ac:dyDescent="0.3">
      <c r="A116" s="165" t="s">
        <v>783</v>
      </c>
      <c r="B116" s="178" t="s">
        <v>422</v>
      </c>
      <c r="C116" s="58" t="s">
        <v>136</v>
      </c>
      <c r="D116" s="58">
        <v>11.962</v>
      </c>
      <c r="E116" s="58">
        <v>11.962</v>
      </c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304"/>
      <c r="Q116" s="276"/>
      <c r="R116" s="276"/>
      <c r="S116" s="204"/>
      <c r="T116" s="204"/>
      <c r="U116" s="204"/>
      <c r="V116" s="204"/>
    </row>
    <row r="117" spans="1:22" s="76" customFormat="1" x14ac:dyDescent="0.3">
      <c r="A117" s="165" t="s">
        <v>835</v>
      </c>
      <c r="B117" s="178" t="s">
        <v>802</v>
      </c>
      <c r="C117" s="58" t="s">
        <v>112</v>
      </c>
      <c r="D117" s="58"/>
      <c r="E117" s="58">
        <v>112</v>
      </c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304"/>
      <c r="Q117" s="276"/>
      <c r="R117" s="276"/>
      <c r="S117" s="204"/>
      <c r="T117" s="204"/>
      <c r="U117" s="204"/>
      <c r="V117" s="204"/>
    </row>
    <row r="118" spans="1:22" s="76" customFormat="1" x14ac:dyDescent="0.3">
      <c r="A118" s="165" t="s">
        <v>836</v>
      </c>
      <c r="B118" s="178" t="s">
        <v>803</v>
      </c>
      <c r="C118" s="58" t="s">
        <v>112</v>
      </c>
      <c r="D118" s="58"/>
      <c r="E118" s="58">
        <v>12</v>
      </c>
      <c r="F118" s="286"/>
      <c r="G118" s="286"/>
      <c r="H118" s="286"/>
      <c r="I118" s="286"/>
      <c r="J118" s="286"/>
      <c r="K118" s="286"/>
      <c r="L118" s="286"/>
      <c r="M118" s="286"/>
      <c r="N118" s="286"/>
      <c r="O118" s="286"/>
      <c r="P118" s="304"/>
      <c r="Q118" s="276"/>
      <c r="R118" s="276"/>
      <c r="S118" s="204"/>
      <c r="T118" s="204"/>
      <c r="U118" s="204"/>
      <c r="V118" s="204"/>
    </row>
    <row r="119" spans="1:22" s="76" customFormat="1" x14ac:dyDescent="0.3">
      <c r="A119" s="165" t="s">
        <v>837</v>
      </c>
      <c r="B119" s="178" t="s">
        <v>800</v>
      </c>
      <c r="C119" s="58" t="s">
        <v>112</v>
      </c>
      <c r="D119" s="58"/>
      <c r="E119" s="58">
        <v>93</v>
      </c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304"/>
      <c r="Q119" s="276"/>
      <c r="R119" s="276"/>
      <c r="S119" s="204"/>
      <c r="T119" s="204"/>
      <c r="U119" s="204"/>
      <c r="V119" s="204"/>
    </row>
    <row r="120" spans="1:22" s="76" customFormat="1" x14ac:dyDescent="0.3">
      <c r="A120" s="165" t="s">
        <v>838</v>
      </c>
      <c r="B120" s="178" t="s">
        <v>801</v>
      </c>
      <c r="C120" s="58" t="s">
        <v>112</v>
      </c>
      <c r="D120" s="58"/>
      <c r="E120" s="58">
        <v>121</v>
      </c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304"/>
      <c r="Q120" s="276"/>
      <c r="R120" s="276"/>
      <c r="S120" s="204"/>
      <c r="T120" s="204"/>
      <c r="U120" s="204"/>
      <c r="V120" s="204"/>
    </row>
    <row r="121" spans="1:22" s="76" customFormat="1" ht="19.5" thickBot="1" x14ac:dyDescent="0.35">
      <c r="A121" s="165" t="s">
        <v>839</v>
      </c>
      <c r="B121" s="178" t="s">
        <v>804</v>
      </c>
      <c r="C121" s="58" t="s">
        <v>112</v>
      </c>
      <c r="D121" s="58"/>
      <c r="E121" s="58">
        <v>8</v>
      </c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304"/>
      <c r="Q121" s="276"/>
      <c r="R121" s="276"/>
      <c r="S121" s="204"/>
      <c r="T121" s="204"/>
      <c r="U121" s="204"/>
      <c r="V121" s="204"/>
    </row>
    <row r="122" spans="1:22" s="60" customFormat="1" ht="124.5" customHeight="1" x14ac:dyDescent="0.3">
      <c r="A122" s="194" t="s">
        <v>278</v>
      </c>
      <c r="B122" s="68" t="s">
        <v>320</v>
      </c>
      <c r="C122" s="71" t="s">
        <v>840</v>
      </c>
      <c r="D122" s="71" t="s">
        <v>842</v>
      </c>
      <c r="E122" s="71" t="s">
        <v>841</v>
      </c>
      <c r="F122" s="185">
        <f t="shared" ref="F122:F156" si="6">H122+J122+L122+N122</f>
        <v>610700.98438426328</v>
      </c>
      <c r="G122" s="185">
        <f>I122+K122+M122+O122+P122</f>
        <v>464302.08707999991</v>
      </c>
      <c r="H122" s="185">
        <f>SUM(H123:H197)</f>
        <v>610700.98438426328</v>
      </c>
      <c r="I122" s="185">
        <f>SUM(I123:I197)</f>
        <v>464302.08707999991</v>
      </c>
      <c r="J122" s="190"/>
      <c r="K122" s="190"/>
      <c r="L122" s="190"/>
      <c r="M122" s="190"/>
      <c r="N122" s="190"/>
      <c r="O122" s="190"/>
      <c r="P122" s="61"/>
      <c r="Q122" s="187"/>
      <c r="R122" s="187"/>
      <c r="S122" s="202"/>
      <c r="T122" s="69"/>
      <c r="U122" s="69"/>
      <c r="V122" s="69"/>
    </row>
    <row r="123" spans="1:22" s="60" customFormat="1" ht="37.5" customHeight="1" x14ac:dyDescent="0.3">
      <c r="A123" s="278" t="s">
        <v>628</v>
      </c>
      <c r="B123" s="319" t="s">
        <v>450</v>
      </c>
      <c r="C123" s="169" t="s">
        <v>514</v>
      </c>
      <c r="D123" s="169">
        <v>35</v>
      </c>
      <c r="E123" s="98">
        <v>35</v>
      </c>
      <c r="F123" s="179">
        <f t="shared" si="6"/>
        <v>12162.5</v>
      </c>
      <c r="G123" s="179">
        <f>I123+K123+M123+O123+P123</f>
        <v>12162.5</v>
      </c>
      <c r="H123" s="179">
        <v>12162.5</v>
      </c>
      <c r="I123" s="179">
        <f>'[1]капит рем 2024 год'!$G$5</f>
        <v>12162.5</v>
      </c>
      <c r="J123" s="191"/>
      <c r="K123" s="191"/>
      <c r="L123" s="191"/>
      <c r="M123" s="191"/>
      <c r="N123" s="191"/>
      <c r="O123" s="191"/>
      <c r="P123" s="63"/>
      <c r="Q123" s="69"/>
      <c r="R123" s="69"/>
      <c r="S123" s="69"/>
      <c r="T123" s="69"/>
      <c r="U123" s="69"/>
      <c r="V123" s="69"/>
    </row>
    <row r="124" spans="1:22" s="60" customFormat="1" x14ac:dyDescent="0.3">
      <c r="A124" s="279"/>
      <c r="B124" s="320"/>
      <c r="C124" s="169" t="s">
        <v>514</v>
      </c>
      <c r="D124" s="169"/>
      <c r="E124" s="98">
        <v>5</v>
      </c>
      <c r="F124" s="179"/>
      <c r="G124" s="179"/>
      <c r="H124" s="179"/>
      <c r="I124" s="225">
        <f>347.5*5</f>
        <v>1737.5</v>
      </c>
      <c r="J124" s="191"/>
      <c r="K124" s="191"/>
      <c r="L124" s="191"/>
      <c r="M124" s="191"/>
      <c r="N124" s="191"/>
      <c r="O124" s="191"/>
      <c r="P124" s="63"/>
      <c r="Q124" s="69"/>
      <c r="R124" s="69"/>
      <c r="S124" s="69"/>
      <c r="T124" s="69"/>
      <c r="U124" s="69"/>
      <c r="V124" s="69"/>
    </row>
    <row r="125" spans="1:22" s="60" customFormat="1" x14ac:dyDescent="0.3">
      <c r="A125" s="278" t="s">
        <v>629</v>
      </c>
      <c r="B125" s="319" t="s">
        <v>451</v>
      </c>
      <c r="C125" s="169" t="s">
        <v>515</v>
      </c>
      <c r="D125" s="169">
        <v>33</v>
      </c>
      <c r="E125" s="98">
        <v>33</v>
      </c>
      <c r="F125" s="179">
        <f t="shared" si="6"/>
        <v>50622</v>
      </c>
      <c r="G125" s="179">
        <f>I125+K125+M125+O125+P125</f>
        <v>50622</v>
      </c>
      <c r="H125" s="179">
        <v>50622</v>
      </c>
      <c r="I125" s="226">
        <v>50622</v>
      </c>
      <c r="J125" s="191"/>
      <c r="K125" s="191"/>
      <c r="L125" s="191"/>
      <c r="M125" s="191"/>
      <c r="N125" s="191"/>
      <c r="O125" s="191"/>
      <c r="P125" s="63"/>
      <c r="Q125" s="69"/>
      <c r="R125" s="69"/>
      <c r="S125" s="69"/>
      <c r="T125" s="69"/>
      <c r="U125" s="69"/>
      <c r="V125" s="69"/>
    </row>
    <row r="126" spans="1:22" s="60" customFormat="1" x14ac:dyDescent="0.3">
      <c r="A126" s="279"/>
      <c r="B126" s="320"/>
      <c r="C126" s="169" t="s">
        <v>515</v>
      </c>
      <c r="D126" s="169"/>
      <c r="E126" s="98">
        <v>5</v>
      </c>
      <c r="F126" s="179"/>
      <c r="G126" s="179"/>
      <c r="H126" s="179"/>
      <c r="I126" s="226">
        <f>1534*5</f>
        <v>7670</v>
      </c>
      <c r="J126" s="191"/>
      <c r="K126" s="191"/>
      <c r="L126" s="191"/>
      <c r="M126" s="191"/>
      <c r="N126" s="191"/>
      <c r="O126" s="191"/>
      <c r="P126" s="63"/>
      <c r="Q126" s="69"/>
      <c r="R126" s="69"/>
      <c r="S126" s="69"/>
      <c r="T126" s="69"/>
      <c r="U126" s="69"/>
      <c r="V126" s="69"/>
    </row>
    <row r="127" spans="1:22" s="60" customFormat="1" x14ac:dyDescent="0.3">
      <c r="A127" s="197" t="s">
        <v>630</v>
      </c>
      <c r="B127" s="70" t="s">
        <v>452</v>
      </c>
      <c r="C127" s="169" t="s">
        <v>515</v>
      </c>
      <c r="D127" s="169">
        <v>2</v>
      </c>
      <c r="E127" s="98">
        <v>2</v>
      </c>
      <c r="F127" s="179">
        <f t="shared" si="6"/>
        <v>4987</v>
      </c>
      <c r="G127" s="179">
        <f t="shared" ref="G127:G191" si="7">I127+K127+M127+O127+P127</f>
        <v>4987</v>
      </c>
      <c r="H127" s="179">
        <v>4987</v>
      </c>
      <c r="I127" s="225">
        <v>4987</v>
      </c>
      <c r="J127" s="191"/>
      <c r="K127" s="191"/>
      <c r="L127" s="191"/>
      <c r="M127" s="191"/>
      <c r="N127" s="191"/>
      <c r="O127" s="191"/>
      <c r="P127" s="63"/>
      <c r="Q127" s="69"/>
      <c r="R127" s="69"/>
      <c r="S127" s="69"/>
      <c r="T127" s="69"/>
      <c r="U127" s="69"/>
      <c r="V127" s="69"/>
    </row>
    <row r="128" spans="1:22" s="60" customFormat="1" x14ac:dyDescent="0.3">
      <c r="A128" s="197" t="s">
        <v>631</v>
      </c>
      <c r="B128" s="70" t="s">
        <v>453</v>
      </c>
      <c r="C128" s="169" t="s">
        <v>515</v>
      </c>
      <c r="D128" s="169">
        <v>2</v>
      </c>
      <c r="E128" s="98">
        <v>2</v>
      </c>
      <c r="F128" s="179">
        <f t="shared" si="6"/>
        <v>1582</v>
      </c>
      <c r="G128" s="179">
        <f t="shared" si="7"/>
        <v>1582</v>
      </c>
      <c r="H128" s="179">
        <v>1582</v>
      </c>
      <c r="I128" s="226">
        <v>1582</v>
      </c>
      <c r="J128" s="191"/>
      <c r="K128" s="191"/>
      <c r="L128" s="191"/>
      <c r="M128" s="191"/>
      <c r="N128" s="191"/>
      <c r="O128" s="191"/>
      <c r="P128" s="63"/>
      <c r="Q128" s="69"/>
      <c r="R128" s="69"/>
      <c r="S128" s="69"/>
      <c r="T128" s="69"/>
      <c r="U128" s="69"/>
      <c r="V128" s="69"/>
    </row>
    <row r="129" spans="1:22" s="60" customFormat="1" x14ac:dyDescent="0.3">
      <c r="A129" s="197" t="s">
        <v>632</v>
      </c>
      <c r="B129" s="70" t="s">
        <v>454</v>
      </c>
      <c r="C129" s="169" t="s">
        <v>514</v>
      </c>
      <c r="D129" s="169">
        <v>12</v>
      </c>
      <c r="E129" s="98">
        <v>12</v>
      </c>
      <c r="F129" s="179">
        <f t="shared" si="6"/>
        <v>3150</v>
      </c>
      <c r="G129" s="179">
        <f t="shared" si="7"/>
        <v>3150</v>
      </c>
      <c r="H129" s="179">
        <v>3150</v>
      </c>
      <c r="I129" s="226">
        <v>3150</v>
      </c>
      <c r="J129" s="191"/>
      <c r="K129" s="191"/>
      <c r="L129" s="191"/>
      <c r="M129" s="191"/>
      <c r="N129" s="191"/>
      <c r="O129" s="191"/>
      <c r="P129" s="63"/>
      <c r="Q129" s="69"/>
      <c r="R129" s="69"/>
      <c r="S129" s="69"/>
      <c r="T129" s="69"/>
      <c r="U129" s="69"/>
      <c r="V129" s="69"/>
    </row>
    <row r="130" spans="1:22" s="60" customFormat="1" x14ac:dyDescent="0.3">
      <c r="A130" s="197" t="s">
        <v>633</v>
      </c>
      <c r="B130" s="70" t="s">
        <v>455</v>
      </c>
      <c r="C130" s="169" t="s">
        <v>514</v>
      </c>
      <c r="D130" s="169">
        <v>7</v>
      </c>
      <c r="E130" s="169">
        <v>7</v>
      </c>
      <c r="F130" s="179">
        <f t="shared" si="6"/>
        <v>1382.5</v>
      </c>
      <c r="G130" s="179">
        <f t="shared" si="7"/>
        <v>1382.5</v>
      </c>
      <c r="H130" s="179">
        <v>1382.5</v>
      </c>
      <c r="I130" s="226">
        <v>1382.5</v>
      </c>
      <c r="J130" s="191"/>
      <c r="K130" s="191"/>
      <c r="L130" s="191"/>
      <c r="M130" s="191"/>
      <c r="N130" s="191"/>
      <c r="O130" s="191"/>
      <c r="P130" s="63"/>
      <c r="Q130" s="69"/>
      <c r="R130" s="69"/>
      <c r="S130" s="69"/>
      <c r="T130" s="69"/>
      <c r="U130" s="69"/>
      <c r="V130" s="69"/>
    </row>
    <row r="131" spans="1:22" s="60" customFormat="1" x14ac:dyDescent="0.3">
      <c r="A131" s="197" t="s">
        <v>634</v>
      </c>
      <c r="B131" s="70" t="s">
        <v>456</v>
      </c>
      <c r="C131" s="169" t="s">
        <v>515</v>
      </c>
      <c r="D131" s="169">
        <v>8</v>
      </c>
      <c r="E131" s="98">
        <v>8</v>
      </c>
      <c r="F131" s="179">
        <f t="shared" si="6"/>
        <v>1364.0406399999999</v>
      </c>
      <c r="G131" s="179">
        <f t="shared" si="7"/>
        <v>1351.2</v>
      </c>
      <c r="H131" s="179">
        <v>1364.0406399999999</v>
      </c>
      <c r="I131" s="227">
        <f>1351.2</f>
        <v>1351.2</v>
      </c>
      <c r="J131" s="191"/>
      <c r="K131" s="191"/>
      <c r="L131" s="191"/>
      <c r="M131" s="191"/>
      <c r="N131" s="191"/>
      <c r="O131" s="191"/>
      <c r="P131" s="63"/>
      <c r="Q131" s="69"/>
      <c r="R131" s="69"/>
      <c r="S131" s="69"/>
      <c r="T131" s="69"/>
      <c r="U131" s="69"/>
      <c r="V131" s="69"/>
    </row>
    <row r="132" spans="1:22" s="60" customFormat="1" x14ac:dyDescent="0.3">
      <c r="A132" s="197" t="s">
        <v>635</v>
      </c>
      <c r="B132" s="70" t="s">
        <v>457</v>
      </c>
      <c r="C132" s="169" t="s">
        <v>515</v>
      </c>
      <c r="D132" s="169">
        <v>11</v>
      </c>
      <c r="E132" s="98">
        <v>11</v>
      </c>
      <c r="F132" s="179">
        <f t="shared" si="6"/>
        <v>1875.5558799999999</v>
      </c>
      <c r="G132" s="179">
        <f t="shared" si="7"/>
        <v>1857.9</v>
      </c>
      <c r="H132" s="179">
        <v>1875.5558799999999</v>
      </c>
      <c r="I132" s="225">
        <f>168.9*11</f>
        <v>1857.9</v>
      </c>
      <c r="J132" s="191"/>
      <c r="K132" s="191"/>
      <c r="L132" s="191"/>
      <c r="M132" s="191"/>
      <c r="N132" s="191"/>
      <c r="O132" s="191"/>
      <c r="P132" s="63"/>
      <c r="Q132" s="69"/>
      <c r="R132" s="69"/>
      <c r="S132" s="69"/>
      <c r="T132" s="69"/>
      <c r="U132" s="69"/>
      <c r="V132" s="69"/>
    </row>
    <row r="133" spans="1:22" s="60" customFormat="1" ht="56.25" x14ac:dyDescent="0.3">
      <c r="A133" s="197" t="s">
        <v>636</v>
      </c>
      <c r="B133" s="70" t="s">
        <v>458</v>
      </c>
      <c r="C133" s="169" t="s">
        <v>514</v>
      </c>
      <c r="D133" s="169">
        <v>3</v>
      </c>
      <c r="E133" s="169">
        <v>3</v>
      </c>
      <c r="F133" s="179">
        <f t="shared" si="6"/>
        <v>3933</v>
      </c>
      <c r="G133" s="179">
        <f t="shared" si="7"/>
        <v>3933</v>
      </c>
      <c r="H133" s="179">
        <v>3933</v>
      </c>
      <c r="I133" s="228">
        <f>2622+1311</f>
        <v>3933</v>
      </c>
      <c r="J133" s="191"/>
      <c r="K133" s="191"/>
      <c r="L133" s="191"/>
      <c r="M133" s="191"/>
      <c r="N133" s="191"/>
      <c r="O133" s="191"/>
      <c r="P133" s="63"/>
      <c r="Q133" s="69"/>
      <c r="R133" s="69"/>
      <c r="S133" s="69"/>
      <c r="T133" s="69"/>
      <c r="U133" s="69"/>
      <c r="V133" s="69"/>
    </row>
    <row r="134" spans="1:22" s="60" customFormat="1" ht="56.25" x14ac:dyDescent="0.3">
      <c r="A134" s="197" t="s">
        <v>637</v>
      </c>
      <c r="B134" s="70" t="s">
        <v>459</v>
      </c>
      <c r="C134" s="169" t="s">
        <v>514</v>
      </c>
      <c r="D134" s="169">
        <v>3</v>
      </c>
      <c r="E134" s="169">
        <v>3</v>
      </c>
      <c r="F134" s="179">
        <f t="shared" si="6"/>
        <v>4461</v>
      </c>
      <c r="G134" s="179">
        <f>I134+K134+M134+O134+P134</f>
        <v>4461</v>
      </c>
      <c r="H134" s="179">
        <v>4461</v>
      </c>
      <c r="I134" s="228">
        <f>2974+1487</f>
        <v>4461</v>
      </c>
      <c r="J134" s="191"/>
      <c r="K134" s="191"/>
      <c r="L134" s="191"/>
      <c r="M134" s="191"/>
      <c r="N134" s="191"/>
      <c r="O134" s="191"/>
      <c r="P134" s="63"/>
      <c r="Q134" s="69"/>
      <c r="R134" s="69"/>
      <c r="S134" s="69"/>
      <c r="T134" s="69"/>
      <c r="U134" s="69"/>
      <c r="V134" s="69"/>
    </row>
    <row r="135" spans="1:22" s="60" customFormat="1" x14ac:dyDescent="0.3">
      <c r="A135" s="197" t="s">
        <v>638</v>
      </c>
      <c r="B135" s="70" t="s">
        <v>510</v>
      </c>
      <c r="C135" s="169" t="s">
        <v>514</v>
      </c>
      <c r="D135" s="169">
        <v>3</v>
      </c>
      <c r="E135" s="169">
        <v>3</v>
      </c>
      <c r="F135" s="179">
        <f t="shared" si="6"/>
        <v>539.12099999999998</v>
      </c>
      <c r="G135" s="179">
        <f t="shared" si="7"/>
        <v>539.12099999999998</v>
      </c>
      <c r="H135" s="179">
        <v>539.12099999999998</v>
      </c>
      <c r="I135" s="226">
        <v>539.12099999999998</v>
      </c>
      <c r="J135" s="191"/>
      <c r="K135" s="191"/>
      <c r="L135" s="191"/>
      <c r="M135" s="191"/>
      <c r="N135" s="191"/>
      <c r="O135" s="191"/>
      <c r="P135" s="63"/>
      <c r="Q135" s="69"/>
      <c r="R135" s="69"/>
      <c r="S135" s="69"/>
      <c r="T135" s="69"/>
      <c r="U135" s="69"/>
      <c r="V135" s="69"/>
    </row>
    <row r="136" spans="1:22" s="60" customFormat="1" x14ac:dyDescent="0.3">
      <c r="A136" s="197" t="s">
        <v>639</v>
      </c>
      <c r="B136" s="70" t="s">
        <v>511</v>
      </c>
      <c r="C136" s="169" t="s">
        <v>514</v>
      </c>
      <c r="D136" s="169">
        <v>3</v>
      </c>
      <c r="E136" s="169">
        <v>3</v>
      </c>
      <c r="F136" s="179">
        <f t="shared" si="6"/>
        <v>240.66900000000001</v>
      </c>
      <c r="G136" s="179">
        <f t="shared" si="7"/>
        <v>240.66900000000001</v>
      </c>
      <c r="H136" s="179">
        <v>240.66900000000001</v>
      </c>
      <c r="I136" s="225">
        <v>240.66900000000001</v>
      </c>
      <c r="J136" s="191"/>
      <c r="K136" s="191"/>
      <c r="L136" s="191"/>
      <c r="M136" s="191"/>
      <c r="N136" s="191"/>
      <c r="O136" s="191"/>
      <c r="P136" s="63"/>
      <c r="Q136" s="69"/>
      <c r="R136" s="69"/>
      <c r="S136" s="69"/>
      <c r="T136" s="69"/>
      <c r="U136" s="69"/>
      <c r="V136" s="69"/>
    </row>
    <row r="137" spans="1:22" s="60" customFormat="1" x14ac:dyDescent="0.3">
      <c r="A137" s="197" t="s">
        <v>640</v>
      </c>
      <c r="B137" s="70" t="s">
        <v>460</v>
      </c>
      <c r="C137" s="169" t="s">
        <v>514</v>
      </c>
      <c r="D137" s="169">
        <v>20</v>
      </c>
      <c r="E137" s="169">
        <v>20</v>
      </c>
      <c r="F137" s="179">
        <f t="shared" si="6"/>
        <v>190</v>
      </c>
      <c r="G137" s="179">
        <f t="shared" si="7"/>
        <v>190</v>
      </c>
      <c r="H137" s="179">
        <v>190</v>
      </c>
      <c r="I137" s="225">
        <v>190</v>
      </c>
      <c r="J137" s="191"/>
      <c r="K137" s="191"/>
      <c r="L137" s="191"/>
      <c r="M137" s="191"/>
      <c r="N137" s="191"/>
      <c r="O137" s="191"/>
      <c r="P137" s="63"/>
      <c r="Q137" s="69"/>
      <c r="R137" s="69"/>
      <c r="S137" s="69"/>
      <c r="T137" s="69"/>
      <c r="U137" s="69"/>
      <c r="V137" s="69"/>
    </row>
    <row r="138" spans="1:22" s="60" customFormat="1" x14ac:dyDescent="0.3">
      <c r="A138" s="197" t="s">
        <v>641</v>
      </c>
      <c r="B138" s="70" t="s">
        <v>461</v>
      </c>
      <c r="C138" s="169" t="s">
        <v>514</v>
      </c>
      <c r="D138" s="169">
        <v>18</v>
      </c>
      <c r="E138" s="169">
        <v>18</v>
      </c>
      <c r="F138" s="179">
        <f t="shared" si="6"/>
        <v>186.3</v>
      </c>
      <c r="G138" s="179">
        <f t="shared" si="7"/>
        <v>186.3</v>
      </c>
      <c r="H138" s="179">
        <v>186.3</v>
      </c>
      <c r="I138" s="226">
        <v>186.3</v>
      </c>
      <c r="J138" s="191"/>
      <c r="K138" s="191"/>
      <c r="L138" s="191"/>
      <c r="M138" s="191"/>
      <c r="N138" s="191"/>
      <c r="O138" s="191"/>
      <c r="P138" s="63"/>
      <c r="Q138" s="69"/>
      <c r="R138" s="69"/>
      <c r="S138" s="69"/>
      <c r="T138" s="69"/>
      <c r="U138" s="69"/>
      <c r="V138" s="69"/>
    </row>
    <row r="139" spans="1:22" s="60" customFormat="1" ht="37.5" x14ac:dyDescent="0.3">
      <c r="A139" s="197" t="s">
        <v>642</v>
      </c>
      <c r="B139" s="70" t="s">
        <v>462</v>
      </c>
      <c r="C139" s="169" t="s">
        <v>515</v>
      </c>
      <c r="D139" s="169">
        <v>2</v>
      </c>
      <c r="E139" s="169">
        <v>2</v>
      </c>
      <c r="F139" s="179">
        <f t="shared" si="6"/>
        <v>455.21064000000001</v>
      </c>
      <c r="G139" s="179">
        <f t="shared" si="7"/>
        <v>455.21064000000001</v>
      </c>
      <c r="H139" s="179">
        <v>455.21064000000001</v>
      </c>
      <c r="I139" s="226">
        <v>455.21064000000001</v>
      </c>
      <c r="J139" s="191"/>
      <c r="K139" s="191"/>
      <c r="L139" s="191"/>
      <c r="M139" s="191"/>
      <c r="N139" s="191"/>
      <c r="O139" s="191"/>
      <c r="P139" s="63"/>
      <c r="Q139" s="69"/>
      <c r="R139" s="69"/>
      <c r="S139" s="69"/>
      <c r="T139" s="69"/>
      <c r="U139" s="69"/>
      <c r="V139" s="69"/>
    </row>
    <row r="140" spans="1:22" s="60" customFormat="1" ht="37.5" x14ac:dyDescent="0.3">
      <c r="A140" s="197" t="s">
        <v>643</v>
      </c>
      <c r="B140" s="70" t="s">
        <v>463</v>
      </c>
      <c r="C140" s="169" t="s">
        <v>515</v>
      </c>
      <c r="D140" s="169">
        <v>2.0000000000000999</v>
      </c>
      <c r="E140" s="169">
        <v>2</v>
      </c>
      <c r="F140" s="179">
        <f t="shared" si="6"/>
        <v>1320.0000000000659</v>
      </c>
      <c r="G140" s="179">
        <f t="shared" si="7"/>
        <v>1320</v>
      </c>
      <c r="H140" s="179">
        <v>1320.0000000000659</v>
      </c>
      <c r="I140" s="228">
        <v>1320</v>
      </c>
      <c r="J140" s="191"/>
      <c r="K140" s="191"/>
      <c r="L140" s="191"/>
      <c r="M140" s="191"/>
      <c r="N140" s="191"/>
      <c r="O140" s="191"/>
      <c r="P140" s="63"/>
      <c r="Q140" s="69"/>
      <c r="R140" s="69"/>
      <c r="S140" s="69"/>
      <c r="T140" s="69"/>
      <c r="U140" s="69"/>
      <c r="V140" s="69"/>
    </row>
    <row r="141" spans="1:22" s="60" customFormat="1" ht="37.5" x14ac:dyDescent="0.3">
      <c r="A141" s="197" t="s">
        <v>644</v>
      </c>
      <c r="B141" s="70" t="s">
        <v>464</v>
      </c>
      <c r="C141" s="169" t="s">
        <v>515</v>
      </c>
      <c r="D141" s="169">
        <v>1</v>
      </c>
      <c r="E141" s="169">
        <v>1</v>
      </c>
      <c r="F141" s="179">
        <f t="shared" si="6"/>
        <v>447</v>
      </c>
      <c r="G141" s="179">
        <f t="shared" si="7"/>
        <v>447</v>
      </c>
      <c r="H141" s="179">
        <v>447</v>
      </c>
      <c r="I141" s="226">
        <v>447</v>
      </c>
      <c r="J141" s="191"/>
      <c r="K141" s="191"/>
      <c r="L141" s="191"/>
      <c r="M141" s="191"/>
      <c r="N141" s="191"/>
      <c r="O141" s="191"/>
      <c r="P141" s="63"/>
      <c r="Q141" s="69"/>
      <c r="R141" s="69"/>
      <c r="S141" s="69"/>
      <c r="T141" s="69"/>
      <c r="U141" s="69"/>
      <c r="V141" s="69"/>
    </row>
    <row r="142" spans="1:22" s="60" customFormat="1" x14ac:dyDescent="0.3">
      <c r="A142" s="278" t="s">
        <v>645</v>
      </c>
      <c r="B142" s="319" t="s">
        <v>465</v>
      </c>
      <c r="C142" s="169" t="s">
        <v>515</v>
      </c>
      <c r="D142" s="169">
        <v>33</v>
      </c>
      <c r="E142" s="169">
        <v>33</v>
      </c>
      <c r="F142" s="179">
        <f t="shared" si="6"/>
        <v>34112.1</v>
      </c>
      <c r="G142" s="179">
        <f t="shared" si="7"/>
        <v>34112.1</v>
      </c>
      <c r="H142" s="179">
        <v>34112.1</v>
      </c>
      <c r="I142" s="225">
        <v>34112.1</v>
      </c>
      <c r="J142" s="191"/>
      <c r="K142" s="191"/>
      <c r="L142" s="191"/>
      <c r="M142" s="191"/>
      <c r="N142" s="191"/>
      <c r="O142" s="191"/>
      <c r="P142" s="63"/>
      <c r="Q142" s="69"/>
      <c r="R142" s="69"/>
      <c r="S142" s="69"/>
      <c r="T142" s="69"/>
      <c r="U142" s="69"/>
      <c r="V142" s="69"/>
    </row>
    <row r="143" spans="1:22" s="60" customFormat="1" x14ac:dyDescent="0.3">
      <c r="A143" s="279"/>
      <c r="B143" s="320"/>
      <c r="C143" s="169" t="s">
        <v>515</v>
      </c>
      <c r="D143" s="169"/>
      <c r="E143" s="229">
        <v>5</v>
      </c>
      <c r="F143" s="179"/>
      <c r="G143" s="179"/>
      <c r="H143" s="179"/>
      <c r="I143" s="225">
        <f>1033.7*5</f>
        <v>5168.5</v>
      </c>
      <c r="J143" s="191"/>
      <c r="K143" s="191"/>
      <c r="L143" s="191"/>
      <c r="M143" s="191"/>
      <c r="N143" s="191"/>
      <c r="O143" s="191"/>
      <c r="P143" s="63"/>
      <c r="Q143" s="69"/>
      <c r="R143" s="69"/>
      <c r="S143" s="69"/>
      <c r="T143" s="69"/>
      <c r="U143" s="69"/>
      <c r="V143" s="69"/>
    </row>
    <row r="144" spans="1:22" s="60" customFormat="1" x14ac:dyDescent="0.3">
      <c r="A144" s="197" t="s">
        <v>646</v>
      </c>
      <c r="B144" s="70" t="s">
        <v>466</v>
      </c>
      <c r="C144" s="169" t="s">
        <v>515</v>
      </c>
      <c r="D144" s="169">
        <v>53</v>
      </c>
      <c r="E144" s="169">
        <v>53</v>
      </c>
      <c r="F144" s="179">
        <f t="shared" si="6"/>
        <v>21730</v>
      </c>
      <c r="G144" s="179">
        <f t="shared" si="7"/>
        <v>18470.5</v>
      </c>
      <c r="H144" s="179">
        <v>21730</v>
      </c>
      <c r="I144" s="225">
        <f>18470.5</f>
        <v>18470.5</v>
      </c>
      <c r="J144" s="191"/>
      <c r="K144" s="191"/>
      <c r="L144" s="191"/>
      <c r="M144" s="191"/>
      <c r="N144" s="191"/>
      <c r="O144" s="191"/>
      <c r="P144" s="63"/>
      <c r="Q144" s="69"/>
      <c r="R144" s="69"/>
      <c r="S144" s="69"/>
      <c r="T144" s="69"/>
      <c r="U144" s="69"/>
      <c r="V144" s="69"/>
    </row>
    <row r="145" spans="1:22" s="60" customFormat="1" x14ac:dyDescent="0.3">
      <c r="A145" s="197" t="s">
        <v>647</v>
      </c>
      <c r="B145" s="70" t="s">
        <v>467</v>
      </c>
      <c r="C145" s="169" t="s">
        <v>514</v>
      </c>
      <c r="D145" s="169">
        <v>4</v>
      </c>
      <c r="E145" s="169">
        <v>4</v>
      </c>
      <c r="F145" s="179">
        <f t="shared" si="6"/>
        <v>1520</v>
      </c>
      <c r="G145" s="179">
        <f t="shared" si="7"/>
        <v>1520</v>
      </c>
      <c r="H145" s="179">
        <v>1520</v>
      </c>
      <c r="I145" s="226">
        <v>1520</v>
      </c>
      <c r="J145" s="191"/>
      <c r="K145" s="191"/>
      <c r="L145" s="191"/>
      <c r="M145" s="191"/>
      <c r="N145" s="191"/>
      <c r="O145" s="191"/>
      <c r="P145" s="63"/>
      <c r="Q145" s="69"/>
      <c r="R145" s="69"/>
      <c r="S145" s="69"/>
      <c r="T145" s="69"/>
      <c r="U145" s="69"/>
      <c r="V145" s="69"/>
    </row>
    <row r="146" spans="1:22" s="60" customFormat="1" ht="37.5" x14ac:dyDescent="0.3">
      <c r="A146" s="197" t="s">
        <v>648</v>
      </c>
      <c r="B146" s="70" t="s">
        <v>468</v>
      </c>
      <c r="C146" s="169" t="s">
        <v>514</v>
      </c>
      <c r="D146" s="169">
        <v>1</v>
      </c>
      <c r="E146" s="169">
        <v>1</v>
      </c>
      <c r="F146" s="179">
        <f t="shared" si="6"/>
        <v>10593</v>
      </c>
      <c r="G146" s="179">
        <f t="shared" si="7"/>
        <v>10593</v>
      </c>
      <c r="H146" s="179">
        <v>10593</v>
      </c>
      <c r="I146" s="225">
        <f>10593</f>
        <v>10593</v>
      </c>
      <c r="J146" s="191"/>
      <c r="K146" s="191"/>
      <c r="L146" s="191"/>
      <c r="M146" s="191"/>
      <c r="N146" s="191"/>
      <c r="O146" s="191"/>
      <c r="P146" s="63"/>
      <c r="Q146" s="69"/>
      <c r="R146" s="69"/>
      <c r="S146" s="69"/>
      <c r="T146" s="69"/>
      <c r="U146" s="69"/>
      <c r="V146" s="69"/>
    </row>
    <row r="147" spans="1:22" s="60" customFormat="1" ht="56.25" x14ac:dyDescent="0.3">
      <c r="A147" s="197" t="s">
        <v>649</v>
      </c>
      <c r="B147" s="70" t="s">
        <v>507</v>
      </c>
      <c r="C147" s="169" t="s">
        <v>514</v>
      </c>
      <c r="D147" s="169">
        <v>2</v>
      </c>
      <c r="E147" s="169">
        <v>2</v>
      </c>
      <c r="F147" s="179">
        <f t="shared" si="6"/>
        <v>30453.543379999999</v>
      </c>
      <c r="G147" s="179">
        <f t="shared" si="7"/>
        <v>30453.543379999999</v>
      </c>
      <c r="H147" s="179">
        <v>30453.543379999999</v>
      </c>
      <c r="I147" s="225">
        <v>30453.543379999999</v>
      </c>
      <c r="J147" s="191"/>
      <c r="K147" s="191"/>
      <c r="L147" s="191"/>
      <c r="M147" s="191"/>
      <c r="N147" s="191"/>
      <c r="O147" s="191"/>
      <c r="P147" s="63"/>
      <c r="Q147" s="69"/>
      <c r="R147" s="69"/>
      <c r="S147" s="69"/>
      <c r="T147" s="69"/>
      <c r="U147" s="69"/>
      <c r="V147" s="69"/>
    </row>
    <row r="148" spans="1:22" s="60" customFormat="1" x14ac:dyDescent="0.3">
      <c r="A148" s="197" t="s">
        <v>650</v>
      </c>
      <c r="B148" s="70" t="s">
        <v>469</v>
      </c>
      <c r="C148" s="169" t="s">
        <v>514</v>
      </c>
      <c r="D148" s="169">
        <v>2</v>
      </c>
      <c r="E148" s="169">
        <v>2</v>
      </c>
      <c r="F148" s="179">
        <f t="shared" si="6"/>
        <v>1046.998</v>
      </c>
      <c r="G148" s="179">
        <f t="shared" si="7"/>
        <v>1046.998</v>
      </c>
      <c r="H148" s="179">
        <v>1046.998</v>
      </c>
      <c r="I148" s="225">
        <v>1046.998</v>
      </c>
      <c r="J148" s="191"/>
      <c r="K148" s="191"/>
      <c r="L148" s="191"/>
      <c r="M148" s="191"/>
      <c r="N148" s="191"/>
      <c r="O148" s="191"/>
      <c r="P148" s="63"/>
      <c r="Q148" s="69"/>
      <c r="R148" s="69"/>
      <c r="S148" s="69"/>
      <c r="T148" s="69"/>
      <c r="U148" s="69"/>
      <c r="V148" s="69"/>
    </row>
    <row r="149" spans="1:22" s="60" customFormat="1" x14ac:dyDescent="0.3">
      <c r="A149" s="197" t="s">
        <v>651</v>
      </c>
      <c r="B149" s="70" t="s">
        <v>470</v>
      </c>
      <c r="C149" s="169" t="s">
        <v>514</v>
      </c>
      <c r="D149" s="169">
        <v>42</v>
      </c>
      <c r="E149" s="169">
        <v>32</v>
      </c>
      <c r="F149" s="179">
        <f t="shared" si="6"/>
        <v>14196</v>
      </c>
      <c r="G149" s="179">
        <f t="shared" si="7"/>
        <v>10816</v>
      </c>
      <c r="H149" s="179">
        <v>14196</v>
      </c>
      <c r="I149" s="230">
        <f>10816</f>
        <v>10816</v>
      </c>
      <c r="J149" s="191"/>
      <c r="K149" s="191"/>
      <c r="L149" s="191"/>
      <c r="M149" s="191"/>
      <c r="N149" s="191"/>
      <c r="O149" s="191"/>
      <c r="P149" s="63"/>
      <c r="Q149" s="69"/>
      <c r="R149" s="69"/>
      <c r="S149" s="69"/>
      <c r="T149" s="69"/>
      <c r="U149" s="69"/>
      <c r="V149" s="69"/>
    </row>
    <row r="150" spans="1:22" s="60" customFormat="1" x14ac:dyDescent="0.3">
      <c r="A150" s="197" t="s">
        <v>652</v>
      </c>
      <c r="B150" s="70" t="s">
        <v>471</v>
      </c>
      <c r="C150" s="169" t="s">
        <v>514</v>
      </c>
      <c r="D150" s="169">
        <v>2</v>
      </c>
      <c r="E150" s="229">
        <v>2</v>
      </c>
      <c r="F150" s="179">
        <f t="shared" si="6"/>
        <v>984</v>
      </c>
      <c r="G150" s="179">
        <f t="shared" si="7"/>
        <v>984</v>
      </c>
      <c r="H150" s="179">
        <v>984</v>
      </c>
      <c r="I150" s="225">
        <v>984</v>
      </c>
      <c r="J150" s="191"/>
      <c r="K150" s="191"/>
      <c r="L150" s="191"/>
      <c r="M150" s="191"/>
      <c r="N150" s="191"/>
      <c r="O150" s="191"/>
      <c r="P150" s="63"/>
      <c r="Q150" s="69"/>
      <c r="R150" s="69"/>
      <c r="S150" s="69"/>
      <c r="T150" s="69"/>
      <c r="U150" s="69"/>
      <c r="V150" s="69"/>
    </row>
    <row r="151" spans="1:22" s="60" customFormat="1" ht="75" x14ac:dyDescent="0.3">
      <c r="A151" s="197" t="s">
        <v>653</v>
      </c>
      <c r="B151" s="70" t="s">
        <v>472</v>
      </c>
      <c r="C151" s="169" t="s">
        <v>514</v>
      </c>
      <c r="D151" s="169">
        <v>1</v>
      </c>
      <c r="E151" s="169"/>
      <c r="F151" s="179">
        <f t="shared" si="6"/>
        <v>525</v>
      </c>
      <c r="G151" s="179">
        <f t="shared" si="7"/>
        <v>0</v>
      </c>
      <c r="H151" s="179">
        <v>525</v>
      </c>
      <c r="I151" s="179"/>
      <c r="J151" s="191"/>
      <c r="K151" s="191"/>
      <c r="L151" s="191"/>
      <c r="M151" s="191"/>
      <c r="N151" s="191"/>
      <c r="O151" s="191"/>
      <c r="P151" s="63"/>
      <c r="Q151" s="69"/>
      <c r="R151" s="69"/>
      <c r="S151" s="69"/>
      <c r="T151" s="69"/>
      <c r="U151" s="69"/>
      <c r="V151" s="69"/>
    </row>
    <row r="152" spans="1:22" s="60" customFormat="1" x14ac:dyDescent="0.3">
      <c r="A152" s="197" t="s">
        <v>654</v>
      </c>
      <c r="B152" s="70" t="s">
        <v>473</v>
      </c>
      <c r="C152" s="169" t="s">
        <v>514</v>
      </c>
      <c r="D152" s="169">
        <v>5</v>
      </c>
      <c r="E152" s="229">
        <v>5</v>
      </c>
      <c r="F152" s="179">
        <f t="shared" si="6"/>
        <v>2444</v>
      </c>
      <c r="G152" s="179">
        <f t="shared" si="7"/>
        <v>2444</v>
      </c>
      <c r="H152" s="179">
        <v>2444</v>
      </c>
      <c r="I152" s="226">
        <v>2444</v>
      </c>
      <c r="J152" s="191"/>
      <c r="K152" s="191"/>
      <c r="L152" s="191"/>
      <c r="M152" s="191"/>
      <c r="N152" s="191"/>
      <c r="O152" s="191"/>
      <c r="P152" s="63"/>
      <c r="Q152" s="69"/>
      <c r="R152" s="69"/>
      <c r="S152" s="69"/>
      <c r="T152" s="69"/>
      <c r="U152" s="69"/>
      <c r="V152" s="69"/>
    </row>
    <row r="153" spans="1:22" s="60" customFormat="1" ht="37.5" x14ac:dyDescent="0.3">
      <c r="A153" s="197" t="s">
        <v>655</v>
      </c>
      <c r="B153" s="70" t="s">
        <v>474</v>
      </c>
      <c r="C153" s="169" t="s">
        <v>514</v>
      </c>
      <c r="D153" s="169">
        <v>2</v>
      </c>
      <c r="E153" s="229">
        <v>2</v>
      </c>
      <c r="F153" s="179">
        <f t="shared" si="6"/>
        <v>697.38599999999997</v>
      </c>
      <c r="G153" s="179">
        <f t="shared" si="7"/>
        <v>697.38599999999997</v>
      </c>
      <c r="H153" s="179">
        <v>697.38599999999997</v>
      </c>
      <c r="I153" s="226">
        <v>697.38599999999997</v>
      </c>
      <c r="J153" s="191"/>
      <c r="K153" s="191"/>
      <c r="L153" s="191"/>
      <c r="M153" s="191"/>
      <c r="N153" s="191"/>
      <c r="O153" s="191"/>
      <c r="P153" s="63"/>
      <c r="Q153" s="69"/>
      <c r="R153" s="69"/>
      <c r="S153" s="69"/>
      <c r="T153" s="69"/>
      <c r="U153" s="69"/>
      <c r="V153" s="69"/>
    </row>
    <row r="154" spans="1:22" s="60" customFormat="1" x14ac:dyDescent="0.3">
      <c r="A154" s="197" t="s">
        <v>656</v>
      </c>
      <c r="B154" s="70" t="s">
        <v>475</v>
      </c>
      <c r="C154" s="169" t="s">
        <v>514</v>
      </c>
      <c r="D154" s="169">
        <v>63</v>
      </c>
      <c r="E154" s="229">
        <f>42+21</f>
        <v>63</v>
      </c>
      <c r="F154" s="179">
        <f t="shared" si="6"/>
        <v>3524.0309999999999</v>
      </c>
      <c r="G154" s="179">
        <f t="shared" si="7"/>
        <v>3524.0309999999999</v>
      </c>
      <c r="H154" s="179">
        <v>3524.0309999999999</v>
      </c>
      <c r="I154" s="225">
        <v>3524.0309999999999</v>
      </c>
      <c r="J154" s="191"/>
      <c r="K154" s="191"/>
      <c r="L154" s="191"/>
      <c r="M154" s="191"/>
      <c r="N154" s="191"/>
      <c r="O154" s="191"/>
      <c r="P154" s="63"/>
      <c r="Q154" s="69"/>
      <c r="R154" s="69"/>
      <c r="S154" s="69"/>
      <c r="T154" s="69"/>
      <c r="U154" s="69"/>
      <c r="V154" s="69"/>
    </row>
    <row r="155" spans="1:22" s="60" customFormat="1" x14ac:dyDescent="0.3">
      <c r="A155" s="197" t="s">
        <v>657</v>
      </c>
      <c r="B155" s="70" t="s">
        <v>476</v>
      </c>
      <c r="C155" s="169" t="s">
        <v>514</v>
      </c>
      <c r="D155" s="169">
        <v>25</v>
      </c>
      <c r="E155" s="229">
        <v>25</v>
      </c>
      <c r="F155" s="179">
        <f t="shared" si="6"/>
        <v>2185</v>
      </c>
      <c r="G155" s="179">
        <f t="shared" si="7"/>
        <v>2185</v>
      </c>
      <c r="H155" s="179">
        <v>2185</v>
      </c>
      <c r="I155" s="225">
        <v>2185</v>
      </c>
      <c r="J155" s="191"/>
      <c r="K155" s="191"/>
      <c r="L155" s="191"/>
      <c r="M155" s="191"/>
      <c r="N155" s="191"/>
      <c r="O155" s="191"/>
      <c r="P155" s="63"/>
      <c r="Q155" s="69"/>
      <c r="R155" s="69"/>
      <c r="S155" s="69"/>
      <c r="T155" s="69"/>
      <c r="U155" s="69"/>
      <c r="V155" s="69"/>
    </row>
    <row r="156" spans="1:22" s="60" customFormat="1" ht="37.5" x14ac:dyDescent="0.3">
      <c r="A156" s="278" t="s">
        <v>658</v>
      </c>
      <c r="B156" s="70" t="s">
        <v>477</v>
      </c>
      <c r="C156" s="311" t="s">
        <v>514</v>
      </c>
      <c r="D156" s="311">
        <v>38</v>
      </c>
      <c r="E156" s="309">
        <v>38</v>
      </c>
      <c r="F156" s="285">
        <f t="shared" si="6"/>
        <v>2728.4</v>
      </c>
      <c r="G156" s="286">
        <f>I156+K156+M156+O156+P156</f>
        <v>2728.4</v>
      </c>
      <c r="H156" s="285">
        <v>2728.4</v>
      </c>
      <c r="I156" s="285">
        <v>2728.4</v>
      </c>
      <c r="J156" s="285"/>
      <c r="K156" s="285"/>
      <c r="L156" s="285"/>
      <c r="M156" s="285"/>
      <c r="N156" s="285"/>
      <c r="O156" s="285"/>
      <c r="P156" s="303"/>
      <c r="Q156" s="69"/>
      <c r="R156" s="69"/>
      <c r="S156" s="69"/>
      <c r="T156" s="69"/>
      <c r="U156" s="69"/>
      <c r="V156" s="69"/>
    </row>
    <row r="157" spans="1:22" s="60" customFormat="1" ht="37.5" x14ac:dyDescent="0.3">
      <c r="A157" s="279"/>
      <c r="B157" s="70" t="s">
        <v>582</v>
      </c>
      <c r="C157" s="311"/>
      <c r="D157" s="311"/>
      <c r="E157" s="310"/>
      <c r="F157" s="285"/>
      <c r="G157" s="284"/>
      <c r="H157" s="285"/>
      <c r="I157" s="285"/>
      <c r="J157" s="285"/>
      <c r="K157" s="285"/>
      <c r="L157" s="285"/>
      <c r="M157" s="285"/>
      <c r="N157" s="285"/>
      <c r="O157" s="285"/>
      <c r="P157" s="303"/>
      <c r="Q157" s="69"/>
      <c r="R157" s="69"/>
      <c r="S157" s="69"/>
      <c r="T157" s="69"/>
      <c r="U157" s="69"/>
      <c r="V157" s="69"/>
    </row>
    <row r="158" spans="1:22" s="60" customFormat="1" ht="37.5" x14ac:dyDescent="0.3">
      <c r="A158" s="308" t="s">
        <v>659</v>
      </c>
      <c r="B158" s="70" t="s">
        <v>478</v>
      </c>
      <c r="C158" s="311" t="s">
        <v>514</v>
      </c>
      <c r="D158" s="311">
        <v>40</v>
      </c>
      <c r="E158" s="309">
        <v>40</v>
      </c>
      <c r="F158" s="285">
        <f>H158+J158+L158+N158</f>
        <v>2980</v>
      </c>
      <c r="G158" s="286">
        <f>I158+K158+M158+O158+P158</f>
        <v>2980</v>
      </c>
      <c r="H158" s="285">
        <v>2980</v>
      </c>
      <c r="I158" s="285">
        <v>2980</v>
      </c>
      <c r="J158" s="285"/>
      <c r="K158" s="285"/>
      <c r="L158" s="285"/>
      <c r="M158" s="285"/>
      <c r="N158" s="285"/>
      <c r="O158" s="285"/>
      <c r="P158" s="303"/>
      <c r="Q158" s="69"/>
      <c r="R158" s="69"/>
      <c r="S158" s="69"/>
      <c r="T158" s="69"/>
      <c r="U158" s="69"/>
      <c r="V158" s="69"/>
    </row>
    <row r="159" spans="1:22" s="60" customFormat="1" ht="37.5" x14ac:dyDescent="0.3">
      <c r="A159" s="308"/>
      <c r="B159" s="70" t="s">
        <v>583</v>
      </c>
      <c r="C159" s="311"/>
      <c r="D159" s="311"/>
      <c r="E159" s="310"/>
      <c r="F159" s="285"/>
      <c r="G159" s="284"/>
      <c r="H159" s="285"/>
      <c r="I159" s="285"/>
      <c r="J159" s="285"/>
      <c r="K159" s="285"/>
      <c r="L159" s="285"/>
      <c r="M159" s="285"/>
      <c r="N159" s="285"/>
      <c r="O159" s="285"/>
      <c r="P159" s="303"/>
      <c r="Q159" s="69"/>
      <c r="R159" s="69"/>
      <c r="S159" s="69"/>
      <c r="T159" s="69"/>
      <c r="U159" s="69"/>
      <c r="V159" s="69"/>
    </row>
    <row r="160" spans="1:22" s="60" customFormat="1" ht="56.25" x14ac:dyDescent="0.3">
      <c r="A160" s="197" t="s">
        <v>660</v>
      </c>
      <c r="B160" s="70" t="s">
        <v>564</v>
      </c>
      <c r="C160" s="169" t="s">
        <v>514</v>
      </c>
      <c r="D160" s="169">
        <v>69</v>
      </c>
      <c r="E160" s="229">
        <v>69</v>
      </c>
      <c r="F160" s="179">
        <f t="shared" ref="F160:F167" si="8">H160+J160+L160+N160</f>
        <v>35470.928670000001</v>
      </c>
      <c r="G160" s="179">
        <f t="shared" si="7"/>
        <v>22449.84</v>
      </c>
      <c r="H160" s="179">
        <v>35470.928670000001</v>
      </c>
      <c r="I160" s="225">
        <f>22449.84</f>
        <v>22449.84</v>
      </c>
      <c r="J160" s="191"/>
      <c r="K160" s="191"/>
      <c r="L160" s="191"/>
      <c r="M160" s="191"/>
      <c r="N160" s="191"/>
      <c r="O160" s="191"/>
      <c r="P160" s="63"/>
      <c r="Q160" s="69"/>
      <c r="R160" s="69"/>
      <c r="S160" s="69"/>
      <c r="T160" s="69"/>
      <c r="U160" s="69"/>
      <c r="V160" s="69"/>
    </row>
    <row r="161" spans="1:22" s="60" customFormat="1" x14ac:dyDescent="0.3">
      <c r="A161" s="197" t="s">
        <v>661</v>
      </c>
      <c r="B161" s="70" t="s">
        <v>479</v>
      </c>
      <c r="C161" s="169" t="s">
        <v>514</v>
      </c>
      <c r="D161" s="169">
        <v>2</v>
      </c>
      <c r="E161" s="229">
        <v>2</v>
      </c>
      <c r="F161" s="179">
        <f t="shared" si="8"/>
        <v>143.36583999999999</v>
      </c>
      <c r="G161" s="179">
        <f t="shared" si="7"/>
        <v>143.36583999999999</v>
      </c>
      <c r="H161" s="179">
        <v>143.36583999999999</v>
      </c>
      <c r="I161" s="225">
        <v>143.36583999999999</v>
      </c>
      <c r="J161" s="191"/>
      <c r="K161" s="191"/>
      <c r="L161" s="191"/>
      <c r="M161" s="191"/>
      <c r="N161" s="191"/>
      <c r="O161" s="191"/>
      <c r="P161" s="63"/>
      <c r="Q161" s="69"/>
      <c r="R161" s="69"/>
      <c r="S161" s="69"/>
      <c r="T161" s="69"/>
      <c r="U161" s="69"/>
      <c r="V161" s="69"/>
    </row>
    <row r="162" spans="1:22" s="60" customFormat="1" x14ac:dyDescent="0.3">
      <c r="A162" s="197" t="s">
        <v>662</v>
      </c>
      <c r="B162" s="70" t="s">
        <v>480</v>
      </c>
      <c r="C162" s="169" t="s">
        <v>514</v>
      </c>
      <c r="D162" s="169">
        <v>6</v>
      </c>
      <c r="E162" s="229">
        <v>6</v>
      </c>
      <c r="F162" s="179">
        <f t="shared" si="8"/>
        <v>763.65305999999998</v>
      </c>
      <c r="G162" s="179">
        <f t="shared" si="7"/>
        <v>763.65305999999998</v>
      </c>
      <c r="H162" s="179">
        <v>763.65305999999998</v>
      </c>
      <c r="I162" s="225">
        <v>763.65305999999998</v>
      </c>
      <c r="J162" s="191"/>
      <c r="K162" s="191"/>
      <c r="L162" s="191"/>
      <c r="M162" s="191"/>
      <c r="N162" s="191"/>
      <c r="O162" s="191"/>
      <c r="P162" s="63"/>
      <c r="Q162" s="69"/>
      <c r="R162" s="69"/>
      <c r="S162" s="69"/>
      <c r="T162" s="69"/>
      <c r="U162" s="69"/>
      <c r="V162" s="69"/>
    </row>
    <row r="163" spans="1:22" s="60" customFormat="1" x14ac:dyDescent="0.3">
      <c r="A163" s="197" t="s">
        <v>663</v>
      </c>
      <c r="B163" s="70" t="s">
        <v>481</v>
      </c>
      <c r="C163" s="169" t="s">
        <v>514</v>
      </c>
      <c r="D163" s="169">
        <v>10</v>
      </c>
      <c r="E163" s="229">
        <v>10</v>
      </c>
      <c r="F163" s="179">
        <f t="shared" si="8"/>
        <v>980</v>
      </c>
      <c r="G163" s="179">
        <f t="shared" si="7"/>
        <v>980</v>
      </c>
      <c r="H163" s="179">
        <v>980</v>
      </c>
      <c r="I163" s="225">
        <v>980</v>
      </c>
      <c r="J163" s="191"/>
      <c r="K163" s="191"/>
      <c r="L163" s="191"/>
      <c r="M163" s="191"/>
      <c r="N163" s="191"/>
      <c r="O163" s="191"/>
      <c r="P163" s="63"/>
      <c r="Q163" s="69"/>
      <c r="R163" s="69"/>
      <c r="S163" s="69"/>
      <c r="T163" s="69"/>
      <c r="U163" s="69"/>
      <c r="V163" s="69"/>
    </row>
    <row r="164" spans="1:22" s="60" customFormat="1" x14ac:dyDescent="0.3">
      <c r="A164" s="197" t="s">
        <v>664</v>
      </c>
      <c r="B164" s="70" t="s">
        <v>482</v>
      </c>
      <c r="C164" s="169" t="s">
        <v>514</v>
      </c>
      <c r="D164" s="169">
        <v>10</v>
      </c>
      <c r="E164" s="229">
        <v>10</v>
      </c>
      <c r="F164" s="179">
        <f t="shared" si="8"/>
        <v>688.66549999999995</v>
      </c>
      <c r="G164" s="179">
        <f t="shared" si="7"/>
        <v>688.66549999999995</v>
      </c>
      <c r="H164" s="179">
        <v>688.66549999999995</v>
      </c>
      <c r="I164" s="225">
        <v>688.66549999999995</v>
      </c>
      <c r="J164" s="191"/>
      <c r="K164" s="191"/>
      <c r="L164" s="191"/>
      <c r="M164" s="191"/>
      <c r="N164" s="191"/>
      <c r="O164" s="191"/>
      <c r="P164" s="63"/>
      <c r="Q164" s="69"/>
      <c r="R164" s="69"/>
      <c r="S164" s="69"/>
      <c r="T164" s="69"/>
      <c r="U164" s="69"/>
      <c r="V164" s="69"/>
    </row>
    <row r="165" spans="1:22" s="60" customFormat="1" x14ac:dyDescent="0.3">
      <c r="A165" s="197" t="s">
        <v>665</v>
      </c>
      <c r="B165" s="70" t="s">
        <v>483</v>
      </c>
      <c r="C165" s="169" t="s">
        <v>514</v>
      </c>
      <c r="D165" s="169">
        <v>7</v>
      </c>
      <c r="E165" s="229">
        <v>7</v>
      </c>
      <c r="F165" s="179">
        <f t="shared" si="8"/>
        <v>522.54685000000006</v>
      </c>
      <c r="G165" s="179">
        <f t="shared" si="7"/>
        <v>522.54685000000006</v>
      </c>
      <c r="H165" s="179">
        <v>522.54685000000006</v>
      </c>
      <c r="I165" s="225">
        <v>522.54685000000006</v>
      </c>
      <c r="J165" s="191"/>
      <c r="K165" s="191"/>
      <c r="L165" s="191"/>
      <c r="M165" s="191"/>
      <c r="N165" s="191"/>
      <c r="O165" s="191"/>
      <c r="P165" s="63"/>
      <c r="Q165" s="69"/>
      <c r="R165" s="69"/>
      <c r="S165" s="69"/>
      <c r="T165" s="69"/>
      <c r="U165" s="69"/>
      <c r="V165" s="69"/>
    </row>
    <row r="166" spans="1:22" s="60" customFormat="1" ht="56.25" x14ac:dyDescent="0.3">
      <c r="A166" s="197" t="s">
        <v>666</v>
      </c>
      <c r="B166" s="70" t="s">
        <v>484</v>
      </c>
      <c r="C166" s="169" t="s">
        <v>514</v>
      </c>
      <c r="D166" s="169">
        <v>6</v>
      </c>
      <c r="E166" s="169">
        <v>6</v>
      </c>
      <c r="F166" s="179">
        <f t="shared" si="8"/>
        <v>5280</v>
      </c>
      <c r="G166" s="179">
        <f t="shared" si="7"/>
        <v>5280</v>
      </c>
      <c r="H166" s="179">
        <v>5280</v>
      </c>
      <c r="I166" s="228">
        <f>4400+880</f>
        <v>5280</v>
      </c>
      <c r="J166" s="191"/>
      <c r="K166" s="191"/>
      <c r="L166" s="191"/>
      <c r="M166" s="191"/>
      <c r="N166" s="191"/>
      <c r="O166" s="191"/>
      <c r="P166" s="63"/>
      <c r="Q166" s="69"/>
      <c r="R166" s="69"/>
      <c r="S166" s="69"/>
      <c r="T166" s="69"/>
      <c r="U166" s="69"/>
      <c r="V166" s="69"/>
    </row>
    <row r="167" spans="1:22" s="60" customFormat="1" ht="37.5" x14ac:dyDescent="0.3">
      <c r="A167" s="308" t="s">
        <v>667</v>
      </c>
      <c r="B167" s="70" t="s">
        <v>485</v>
      </c>
      <c r="C167" s="309" t="s">
        <v>514</v>
      </c>
      <c r="D167" s="311">
        <v>10</v>
      </c>
      <c r="E167" s="309">
        <v>10</v>
      </c>
      <c r="F167" s="285">
        <f t="shared" si="8"/>
        <v>1815</v>
      </c>
      <c r="G167" s="286">
        <f>I167+K167+M167+O167+P167</f>
        <v>1815</v>
      </c>
      <c r="H167" s="285">
        <v>1815</v>
      </c>
      <c r="I167" s="285">
        <v>1815</v>
      </c>
      <c r="J167" s="285"/>
      <c r="K167" s="285"/>
      <c r="L167" s="285"/>
      <c r="M167" s="285"/>
      <c r="N167" s="285"/>
      <c r="O167" s="285"/>
      <c r="P167" s="303"/>
      <c r="Q167" s="69"/>
      <c r="R167" s="69"/>
      <c r="S167" s="69"/>
      <c r="T167" s="69"/>
      <c r="U167" s="69"/>
      <c r="V167" s="69"/>
    </row>
    <row r="168" spans="1:22" s="60" customFormat="1" ht="37.5" x14ac:dyDescent="0.3">
      <c r="A168" s="308"/>
      <c r="B168" s="70" t="s">
        <v>586</v>
      </c>
      <c r="C168" s="310"/>
      <c r="D168" s="311"/>
      <c r="E168" s="310"/>
      <c r="F168" s="285"/>
      <c r="G168" s="284"/>
      <c r="H168" s="285"/>
      <c r="I168" s="285"/>
      <c r="J168" s="285"/>
      <c r="K168" s="285"/>
      <c r="L168" s="285"/>
      <c r="M168" s="285"/>
      <c r="N168" s="285"/>
      <c r="O168" s="285"/>
      <c r="P168" s="303"/>
      <c r="Q168" s="69"/>
      <c r="R168" s="69"/>
      <c r="S168" s="69"/>
      <c r="T168" s="69"/>
      <c r="U168" s="69"/>
      <c r="V168" s="69"/>
    </row>
    <row r="169" spans="1:22" s="60" customFormat="1" ht="37.5" x14ac:dyDescent="0.3">
      <c r="A169" s="197" t="s">
        <v>668</v>
      </c>
      <c r="B169" s="70" t="s">
        <v>486</v>
      </c>
      <c r="C169" s="169" t="s">
        <v>514</v>
      </c>
      <c r="D169" s="169">
        <v>8</v>
      </c>
      <c r="E169" s="229">
        <v>8</v>
      </c>
      <c r="F169" s="179">
        <f t="shared" ref="F169:F204" si="9">H169+J169+L169+N169</f>
        <v>2384.8392799999997</v>
      </c>
      <c r="G169" s="179">
        <f t="shared" si="7"/>
        <v>1518.4</v>
      </c>
      <c r="H169" s="179">
        <v>2384.8392799999997</v>
      </c>
      <c r="I169" s="225">
        <v>1518.4</v>
      </c>
      <c r="J169" s="191"/>
      <c r="K169" s="191"/>
      <c r="L169" s="191"/>
      <c r="M169" s="191"/>
      <c r="N169" s="191"/>
      <c r="O169" s="191"/>
      <c r="P169" s="63"/>
      <c r="Q169" s="69"/>
      <c r="R169" s="69"/>
      <c r="S169" s="69"/>
      <c r="T169" s="69"/>
      <c r="U169" s="69"/>
      <c r="V169" s="69"/>
    </row>
    <row r="170" spans="1:22" s="60" customFormat="1" x14ac:dyDescent="0.3">
      <c r="A170" s="197" t="s">
        <v>669</v>
      </c>
      <c r="B170" s="70" t="s">
        <v>508</v>
      </c>
      <c r="C170" s="169" t="s">
        <v>514</v>
      </c>
      <c r="D170" s="169">
        <v>9</v>
      </c>
      <c r="E170" s="229">
        <v>9</v>
      </c>
      <c r="F170" s="179">
        <f t="shared" si="9"/>
        <v>31051.8</v>
      </c>
      <c r="G170" s="179">
        <f t="shared" si="7"/>
        <v>31051.8</v>
      </c>
      <c r="H170" s="179">
        <v>31051.8</v>
      </c>
      <c r="I170" s="225">
        <v>31051.8</v>
      </c>
      <c r="J170" s="191"/>
      <c r="K170" s="191"/>
      <c r="L170" s="191"/>
      <c r="M170" s="191"/>
      <c r="N170" s="191"/>
      <c r="O170" s="191"/>
      <c r="P170" s="63"/>
      <c r="Q170" s="69"/>
      <c r="R170" s="69"/>
      <c r="S170" s="69"/>
      <c r="T170" s="69"/>
      <c r="U170" s="69"/>
      <c r="V170" s="69"/>
    </row>
    <row r="171" spans="1:22" s="60" customFormat="1" ht="37.5" x14ac:dyDescent="0.3">
      <c r="A171" s="197" t="s">
        <v>670</v>
      </c>
      <c r="B171" s="70" t="s">
        <v>565</v>
      </c>
      <c r="C171" s="169" t="s">
        <v>514</v>
      </c>
      <c r="D171" s="169">
        <v>2</v>
      </c>
      <c r="E171" s="229">
        <v>2</v>
      </c>
      <c r="F171" s="179">
        <f t="shared" si="9"/>
        <v>7139.2857199999999</v>
      </c>
      <c r="G171" s="179">
        <f t="shared" si="7"/>
        <v>7060</v>
      </c>
      <c r="H171" s="179">
        <v>7139.2857199999999</v>
      </c>
      <c r="I171" s="225">
        <v>7060</v>
      </c>
      <c r="J171" s="191"/>
      <c r="K171" s="191"/>
      <c r="L171" s="191"/>
      <c r="M171" s="191"/>
      <c r="N171" s="191"/>
      <c r="O171" s="191"/>
      <c r="P171" s="63"/>
      <c r="Q171" s="69"/>
      <c r="R171" s="69"/>
      <c r="S171" s="69"/>
      <c r="T171" s="69"/>
      <c r="U171" s="69"/>
      <c r="V171" s="69"/>
    </row>
    <row r="172" spans="1:22" s="60" customFormat="1" x14ac:dyDescent="0.3">
      <c r="A172" s="197" t="s">
        <v>671</v>
      </c>
      <c r="B172" s="70" t="s">
        <v>487</v>
      </c>
      <c r="C172" s="169" t="s">
        <v>514</v>
      </c>
      <c r="D172" s="169">
        <v>36</v>
      </c>
      <c r="E172" s="229">
        <v>36</v>
      </c>
      <c r="F172" s="179">
        <f t="shared" si="9"/>
        <v>16200</v>
      </c>
      <c r="G172" s="179">
        <f t="shared" si="7"/>
        <v>16200</v>
      </c>
      <c r="H172" s="179">
        <v>16200</v>
      </c>
      <c r="I172" s="225">
        <v>16200</v>
      </c>
      <c r="J172" s="191"/>
      <c r="K172" s="191"/>
      <c r="L172" s="191"/>
      <c r="M172" s="191"/>
      <c r="N172" s="191"/>
      <c r="O172" s="191"/>
      <c r="P172" s="63"/>
      <c r="Q172" s="69"/>
      <c r="R172" s="69"/>
      <c r="S172" s="69"/>
      <c r="T172" s="69"/>
      <c r="U172" s="69"/>
      <c r="V172" s="69"/>
    </row>
    <row r="173" spans="1:22" s="60" customFormat="1" ht="37.5" x14ac:dyDescent="0.3">
      <c r="A173" s="197" t="s">
        <v>672</v>
      </c>
      <c r="B173" s="70" t="s">
        <v>488</v>
      </c>
      <c r="C173" s="169" t="s">
        <v>514</v>
      </c>
      <c r="D173" s="169">
        <v>2</v>
      </c>
      <c r="E173" s="229">
        <v>2</v>
      </c>
      <c r="F173" s="179">
        <f t="shared" si="9"/>
        <v>2826.9679999999998</v>
      </c>
      <c r="G173" s="179">
        <f t="shared" si="7"/>
        <v>2826.9679999999998</v>
      </c>
      <c r="H173" s="179">
        <v>2826.9679999999998</v>
      </c>
      <c r="I173" s="225">
        <v>2826.9679999999998</v>
      </c>
      <c r="J173" s="191"/>
      <c r="K173" s="191"/>
      <c r="L173" s="191"/>
      <c r="M173" s="191"/>
      <c r="N173" s="191"/>
      <c r="O173" s="191"/>
      <c r="P173" s="63"/>
      <c r="Q173" s="69"/>
      <c r="R173" s="69"/>
      <c r="S173" s="69"/>
      <c r="T173" s="69"/>
      <c r="U173" s="69"/>
      <c r="V173" s="69"/>
    </row>
    <row r="174" spans="1:22" s="60" customFormat="1" x14ac:dyDescent="0.3">
      <c r="A174" s="197" t="s">
        <v>673</v>
      </c>
      <c r="B174" s="70" t="s">
        <v>512</v>
      </c>
      <c r="C174" s="169" t="s">
        <v>514</v>
      </c>
      <c r="D174" s="169">
        <v>4</v>
      </c>
      <c r="E174" s="169"/>
      <c r="F174" s="179">
        <f t="shared" si="9"/>
        <v>8741.5285642629606</v>
      </c>
      <c r="G174" s="179">
        <f t="shared" si="7"/>
        <v>0</v>
      </c>
      <c r="H174" s="179">
        <v>8741.5285642629606</v>
      </c>
      <c r="I174" s="179"/>
      <c r="J174" s="191"/>
      <c r="K174" s="191"/>
      <c r="L174" s="191"/>
      <c r="M174" s="191"/>
      <c r="N174" s="191"/>
      <c r="O174" s="191"/>
      <c r="P174" s="63"/>
      <c r="Q174" s="69"/>
      <c r="R174" s="69"/>
      <c r="S174" s="69"/>
      <c r="T174" s="69"/>
      <c r="U174" s="69"/>
      <c r="V174" s="69"/>
    </row>
    <row r="175" spans="1:22" s="60" customFormat="1" ht="56.25" x14ac:dyDescent="0.3">
      <c r="A175" s="197" t="s">
        <v>674</v>
      </c>
      <c r="B175" s="70" t="s">
        <v>587</v>
      </c>
      <c r="C175" s="169" t="s">
        <v>515</v>
      </c>
      <c r="D175" s="169">
        <v>2.0000000000000102</v>
      </c>
      <c r="E175" s="229">
        <v>2</v>
      </c>
      <c r="F175" s="179">
        <f t="shared" si="9"/>
        <v>1090.0000000000057</v>
      </c>
      <c r="G175" s="179">
        <f t="shared" si="7"/>
        <v>1090</v>
      </c>
      <c r="H175" s="179">
        <v>1090.0000000000057</v>
      </c>
      <c r="I175" s="226">
        <v>1090</v>
      </c>
      <c r="J175" s="191"/>
      <c r="K175" s="191"/>
      <c r="L175" s="191"/>
      <c r="M175" s="191"/>
      <c r="N175" s="191"/>
      <c r="O175" s="191"/>
      <c r="P175" s="63"/>
      <c r="Q175" s="69"/>
      <c r="R175" s="69"/>
      <c r="S175" s="69"/>
      <c r="T175" s="69"/>
      <c r="U175" s="69"/>
      <c r="V175" s="69"/>
    </row>
    <row r="176" spans="1:22" s="60" customFormat="1" x14ac:dyDescent="0.3">
      <c r="A176" s="197" t="s">
        <v>675</v>
      </c>
      <c r="B176" s="70" t="s">
        <v>489</v>
      </c>
      <c r="C176" s="169" t="s">
        <v>514</v>
      </c>
      <c r="D176" s="169">
        <v>3</v>
      </c>
      <c r="E176" s="169"/>
      <c r="F176" s="179">
        <f t="shared" si="9"/>
        <v>2757.5792999999999</v>
      </c>
      <c r="G176" s="179">
        <f t="shared" si="7"/>
        <v>0</v>
      </c>
      <c r="H176" s="179">
        <v>2757.5792999999999</v>
      </c>
      <c r="I176" s="179"/>
      <c r="J176" s="191"/>
      <c r="K176" s="191"/>
      <c r="L176" s="191"/>
      <c r="M176" s="191"/>
      <c r="N176" s="191"/>
      <c r="O176" s="191"/>
      <c r="P176" s="63"/>
      <c r="Q176" s="69"/>
      <c r="R176" s="69"/>
      <c r="S176" s="69"/>
      <c r="T176" s="69"/>
      <c r="U176" s="69"/>
      <c r="V176" s="69"/>
    </row>
    <row r="177" spans="1:22" s="60" customFormat="1" ht="56.25" x14ac:dyDescent="0.3">
      <c r="A177" s="197" t="s">
        <v>676</v>
      </c>
      <c r="B177" s="70" t="s">
        <v>490</v>
      </c>
      <c r="C177" s="169" t="s">
        <v>514</v>
      </c>
      <c r="D177" s="169">
        <v>2</v>
      </c>
      <c r="E177" s="229">
        <v>2</v>
      </c>
      <c r="F177" s="179">
        <f t="shared" si="9"/>
        <v>6800</v>
      </c>
      <c r="G177" s="179">
        <f t="shared" si="7"/>
        <v>3872.58</v>
      </c>
      <c r="H177" s="179">
        <v>6800</v>
      </c>
      <c r="I177" s="231">
        <v>3872.58</v>
      </c>
      <c r="J177" s="191"/>
      <c r="K177" s="191"/>
      <c r="L177" s="191"/>
      <c r="M177" s="191"/>
      <c r="N177" s="191"/>
      <c r="O177" s="191"/>
      <c r="P177" s="63"/>
      <c r="Q177" s="69"/>
      <c r="R177" s="69"/>
      <c r="S177" s="69"/>
      <c r="T177" s="69"/>
      <c r="U177" s="69"/>
      <c r="V177" s="69"/>
    </row>
    <row r="178" spans="1:22" s="60" customFormat="1" x14ac:dyDescent="0.3">
      <c r="A178" s="197" t="s">
        <v>677</v>
      </c>
      <c r="B178" s="70" t="s">
        <v>491</v>
      </c>
      <c r="C178" s="169" t="s">
        <v>514</v>
      </c>
      <c r="D178" s="169">
        <v>1</v>
      </c>
      <c r="E178" s="169"/>
      <c r="F178" s="179">
        <f t="shared" si="9"/>
        <v>1608.55179</v>
      </c>
      <c r="G178" s="179">
        <f t="shared" si="7"/>
        <v>0</v>
      </c>
      <c r="H178" s="179">
        <v>1608.55179</v>
      </c>
      <c r="I178" s="179"/>
      <c r="J178" s="191"/>
      <c r="K178" s="191"/>
      <c r="L178" s="191"/>
      <c r="M178" s="191"/>
      <c r="N178" s="191"/>
      <c r="O178" s="191"/>
      <c r="P178" s="63"/>
      <c r="Q178" s="69"/>
      <c r="R178" s="69"/>
      <c r="S178" s="69"/>
      <c r="T178" s="69"/>
      <c r="U178" s="69"/>
      <c r="V178" s="69"/>
    </row>
    <row r="179" spans="1:22" s="60" customFormat="1" ht="37.5" x14ac:dyDescent="0.3">
      <c r="A179" s="197" t="s">
        <v>678</v>
      </c>
      <c r="B179" s="70" t="s">
        <v>509</v>
      </c>
      <c r="C179" s="169" t="s">
        <v>514</v>
      </c>
      <c r="D179" s="169">
        <v>1</v>
      </c>
      <c r="E179" s="169"/>
      <c r="F179" s="179">
        <f t="shared" si="9"/>
        <v>1783.10313</v>
      </c>
      <c r="G179" s="179">
        <f t="shared" si="7"/>
        <v>0</v>
      </c>
      <c r="H179" s="179">
        <v>1783.10313</v>
      </c>
      <c r="I179" s="179"/>
      <c r="J179" s="191"/>
      <c r="K179" s="191"/>
      <c r="L179" s="191"/>
      <c r="M179" s="191"/>
      <c r="N179" s="191"/>
      <c r="O179" s="191"/>
      <c r="P179" s="63"/>
      <c r="Q179" s="69"/>
      <c r="R179" s="69"/>
      <c r="S179" s="69"/>
      <c r="T179" s="69"/>
      <c r="U179" s="69"/>
      <c r="V179" s="69"/>
    </row>
    <row r="180" spans="1:22" s="60" customFormat="1" ht="93.75" x14ac:dyDescent="0.3">
      <c r="A180" s="197" t="s">
        <v>679</v>
      </c>
      <c r="B180" s="70" t="s">
        <v>588</v>
      </c>
      <c r="C180" s="169" t="s">
        <v>514</v>
      </c>
      <c r="D180" s="169">
        <v>2</v>
      </c>
      <c r="E180" s="169"/>
      <c r="F180" s="179">
        <f t="shared" si="9"/>
        <v>16639.278460000001</v>
      </c>
      <c r="G180" s="179">
        <f t="shared" si="7"/>
        <v>0</v>
      </c>
      <c r="H180" s="179">
        <v>16639.278460000001</v>
      </c>
      <c r="I180" s="179"/>
      <c r="J180" s="191"/>
      <c r="K180" s="191"/>
      <c r="L180" s="191"/>
      <c r="M180" s="191"/>
      <c r="N180" s="191"/>
      <c r="O180" s="191"/>
      <c r="P180" s="63"/>
      <c r="Q180" s="69"/>
      <c r="R180" s="69"/>
      <c r="S180" s="69"/>
      <c r="T180" s="69"/>
      <c r="U180" s="69"/>
      <c r="V180" s="69"/>
    </row>
    <row r="181" spans="1:22" s="60" customFormat="1" ht="37.5" x14ac:dyDescent="0.3">
      <c r="A181" s="197" t="s">
        <v>680</v>
      </c>
      <c r="B181" s="70" t="s">
        <v>513</v>
      </c>
      <c r="C181" s="169" t="s">
        <v>515</v>
      </c>
      <c r="D181" s="169">
        <v>10</v>
      </c>
      <c r="E181" s="229">
        <v>10</v>
      </c>
      <c r="F181" s="179">
        <f t="shared" si="9"/>
        <v>338.30359999999996</v>
      </c>
      <c r="G181" s="179">
        <f t="shared" si="7"/>
        <v>294.6429</v>
      </c>
      <c r="H181" s="179">
        <v>338.30359999999996</v>
      </c>
      <c r="I181" s="231">
        <v>294.6429</v>
      </c>
      <c r="J181" s="191"/>
      <c r="K181" s="191"/>
      <c r="L181" s="191"/>
      <c r="M181" s="191"/>
      <c r="N181" s="191"/>
      <c r="O181" s="191"/>
      <c r="P181" s="63"/>
      <c r="Q181" s="69"/>
      <c r="R181" s="69"/>
      <c r="S181" s="69"/>
      <c r="T181" s="69"/>
      <c r="U181" s="69"/>
      <c r="V181" s="69"/>
    </row>
    <row r="182" spans="1:22" s="60" customFormat="1" x14ac:dyDescent="0.3">
      <c r="A182" s="197" t="s">
        <v>681</v>
      </c>
      <c r="B182" s="70" t="s">
        <v>492</v>
      </c>
      <c r="C182" s="169" t="s">
        <v>514</v>
      </c>
      <c r="D182" s="169">
        <v>3</v>
      </c>
      <c r="E182" s="169"/>
      <c r="F182" s="179">
        <f t="shared" si="9"/>
        <v>28460.499990000004</v>
      </c>
      <c r="G182" s="179">
        <f t="shared" si="7"/>
        <v>0</v>
      </c>
      <c r="H182" s="179">
        <v>28460.499990000004</v>
      </c>
      <c r="I182" s="98">
        <v>0</v>
      </c>
      <c r="J182" s="191"/>
      <c r="K182" s="191"/>
      <c r="L182" s="191"/>
      <c r="M182" s="191"/>
      <c r="N182" s="191"/>
      <c r="O182" s="191"/>
      <c r="P182" s="63"/>
      <c r="Q182" s="69"/>
      <c r="R182" s="69"/>
      <c r="S182" s="69"/>
      <c r="T182" s="69"/>
      <c r="U182" s="69"/>
      <c r="V182" s="69"/>
    </row>
    <row r="183" spans="1:22" s="60" customFormat="1" x14ac:dyDescent="0.3">
      <c r="A183" s="197" t="s">
        <v>682</v>
      </c>
      <c r="B183" s="70" t="s">
        <v>506</v>
      </c>
      <c r="C183" s="169" t="s">
        <v>237</v>
      </c>
      <c r="D183" s="169">
        <v>1</v>
      </c>
      <c r="E183" s="98">
        <v>1</v>
      </c>
      <c r="F183" s="179">
        <f t="shared" si="9"/>
        <v>118725.88506999999</v>
      </c>
      <c r="G183" s="179">
        <f t="shared" si="7"/>
        <v>41874.419890000005</v>
      </c>
      <c r="H183" s="179">
        <v>118725.88506999999</v>
      </c>
      <c r="I183" s="225">
        <f>18069.35068+6157.20671+17647.8625</f>
        <v>41874.419890000005</v>
      </c>
      <c r="J183" s="191"/>
      <c r="K183" s="191"/>
      <c r="L183" s="191"/>
      <c r="M183" s="191"/>
      <c r="N183" s="191"/>
      <c r="O183" s="191"/>
      <c r="P183" s="63"/>
      <c r="Q183" s="69"/>
      <c r="R183" s="69"/>
      <c r="S183" s="69"/>
      <c r="T183" s="69"/>
      <c r="U183" s="69"/>
      <c r="V183" s="69"/>
    </row>
    <row r="184" spans="1:22" s="60" customFormat="1" x14ac:dyDescent="0.3">
      <c r="A184" s="197" t="s">
        <v>683</v>
      </c>
      <c r="B184" s="70" t="s">
        <v>505</v>
      </c>
      <c r="C184" s="169" t="s">
        <v>237</v>
      </c>
      <c r="D184" s="169">
        <v>1</v>
      </c>
      <c r="E184" s="98">
        <v>1</v>
      </c>
      <c r="F184" s="179">
        <f t="shared" si="9"/>
        <v>13449.9395</v>
      </c>
      <c r="G184" s="179">
        <f t="shared" si="7"/>
        <v>13449.939499999999</v>
      </c>
      <c r="H184" s="179">
        <v>13449.9395</v>
      </c>
      <c r="I184" s="225">
        <v>13449.939499999999</v>
      </c>
      <c r="J184" s="191"/>
      <c r="K184" s="191"/>
      <c r="L184" s="191"/>
      <c r="M184" s="191"/>
      <c r="N184" s="191"/>
      <c r="O184" s="191"/>
      <c r="P184" s="63"/>
      <c r="Q184" s="69"/>
      <c r="R184" s="69"/>
      <c r="S184" s="69"/>
      <c r="T184" s="69"/>
      <c r="U184" s="69"/>
      <c r="V184" s="69"/>
    </row>
    <row r="185" spans="1:22" s="60" customFormat="1" x14ac:dyDescent="0.3">
      <c r="A185" s="197" t="s">
        <v>684</v>
      </c>
      <c r="B185" s="70" t="s">
        <v>504</v>
      </c>
      <c r="C185" s="169" t="s">
        <v>237</v>
      </c>
      <c r="D185" s="169">
        <v>1</v>
      </c>
      <c r="E185" s="98">
        <v>1</v>
      </c>
      <c r="F185" s="179">
        <f t="shared" si="9"/>
        <v>23924.209320000002</v>
      </c>
      <c r="G185" s="179">
        <f t="shared" si="7"/>
        <v>23924.209320000002</v>
      </c>
      <c r="H185" s="179">
        <v>23924.209320000002</v>
      </c>
      <c r="I185" s="225">
        <v>23924.209320000002</v>
      </c>
      <c r="J185" s="191"/>
      <c r="K185" s="191"/>
      <c r="L185" s="191"/>
      <c r="M185" s="191"/>
      <c r="N185" s="191"/>
      <c r="O185" s="191"/>
      <c r="P185" s="63"/>
      <c r="Q185" s="69"/>
      <c r="R185" s="69"/>
      <c r="S185" s="69"/>
      <c r="T185" s="69"/>
      <c r="U185" s="69"/>
      <c r="V185" s="69"/>
    </row>
    <row r="186" spans="1:22" s="60" customFormat="1" x14ac:dyDescent="0.3">
      <c r="A186" s="197" t="s">
        <v>685</v>
      </c>
      <c r="B186" s="70" t="s">
        <v>493</v>
      </c>
      <c r="C186" s="169" t="s">
        <v>237</v>
      </c>
      <c r="D186" s="169">
        <v>1</v>
      </c>
      <c r="E186" s="98">
        <v>1</v>
      </c>
      <c r="F186" s="179">
        <f t="shared" si="9"/>
        <v>4440.1170300000003</v>
      </c>
      <c r="G186" s="179">
        <f t="shared" si="7"/>
        <v>4440.1170300000003</v>
      </c>
      <c r="H186" s="179">
        <v>4440.1170300000003</v>
      </c>
      <c r="I186" s="225">
        <v>4440.1170300000003</v>
      </c>
      <c r="J186" s="191"/>
      <c r="K186" s="191"/>
      <c r="L186" s="191"/>
      <c r="M186" s="191"/>
      <c r="N186" s="191"/>
      <c r="O186" s="191"/>
      <c r="P186" s="63"/>
      <c r="Q186" s="69"/>
      <c r="R186" s="69"/>
      <c r="S186" s="69"/>
      <c r="T186" s="69"/>
      <c r="U186" s="69"/>
      <c r="V186" s="69"/>
    </row>
    <row r="187" spans="1:22" s="60" customFormat="1" x14ac:dyDescent="0.3">
      <c r="A187" s="197" t="s">
        <v>686</v>
      </c>
      <c r="B187" s="70" t="s">
        <v>494</v>
      </c>
      <c r="C187" s="169" t="s">
        <v>237</v>
      </c>
      <c r="D187" s="169">
        <v>1</v>
      </c>
      <c r="E187" s="98">
        <v>1</v>
      </c>
      <c r="F187" s="179">
        <f t="shared" si="9"/>
        <v>4669.5554900000006</v>
      </c>
      <c r="G187" s="179">
        <f t="shared" si="7"/>
        <v>4669.5554899999997</v>
      </c>
      <c r="H187" s="179">
        <v>4669.5554900000006</v>
      </c>
      <c r="I187" s="225">
        <v>4669.5554899999997</v>
      </c>
      <c r="J187" s="191"/>
      <c r="K187" s="191"/>
      <c r="L187" s="191"/>
      <c r="M187" s="191"/>
      <c r="N187" s="191"/>
      <c r="O187" s="191"/>
      <c r="P187" s="63"/>
      <c r="Q187" s="69"/>
      <c r="R187" s="69"/>
      <c r="S187" s="69"/>
      <c r="T187" s="69"/>
      <c r="U187" s="69"/>
      <c r="V187" s="69"/>
    </row>
    <row r="188" spans="1:22" s="60" customFormat="1" x14ac:dyDescent="0.3">
      <c r="A188" s="197" t="s">
        <v>687</v>
      </c>
      <c r="B188" s="70" t="s">
        <v>495</v>
      </c>
      <c r="C188" s="169" t="s">
        <v>237</v>
      </c>
      <c r="D188" s="169">
        <v>1</v>
      </c>
      <c r="E188" s="98">
        <v>1</v>
      </c>
      <c r="F188" s="179">
        <f t="shared" si="9"/>
        <v>6528.7065400000001</v>
      </c>
      <c r="G188" s="179">
        <f t="shared" si="7"/>
        <v>6528.7065400000001</v>
      </c>
      <c r="H188" s="179">
        <v>6528.7065400000001</v>
      </c>
      <c r="I188" s="225">
        <v>6528.7065400000001</v>
      </c>
      <c r="J188" s="191"/>
      <c r="K188" s="191"/>
      <c r="L188" s="191"/>
      <c r="M188" s="191"/>
      <c r="N188" s="191"/>
      <c r="O188" s="191"/>
      <c r="P188" s="63"/>
      <c r="Q188" s="69"/>
      <c r="R188" s="69"/>
      <c r="S188" s="69"/>
      <c r="T188" s="69"/>
      <c r="U188" s="69"/>
      <c r="V188" s="69"/>
    </row>
    <row r="189" spans="1:22" s="60" customFormat="1" x14ac:dyDescent="0.3">
      <c r="A189" s="197" t="s">
        <v>688</v>
      </c>
      <c r="B189" s="70" t="s">
        <v>496</v>
      </c>
      <c r="C189" s="169" t="s">
        <v>237</v>
      </c>
      <c r="D189" s="169">
        <v>1</v>
      </c>
      <c r="E189" s="98">
        <v>1</v>
      </c>
      <c r="F189" s="179">
        <f t="shared" si="9"/>
        <v>3986.7440899999997</v>
      </c>
      <c r="G189" s="179">
        <f t="shared" si="7"/>
        <v>3986.7440900000001</v>
      </c>
      <c r="H189" s="179">
        <v>3986.7440899999997</v>
      </c>
      <c r="I189" s="225">
        <v>3986.7440900000001</v>
      </c>
      <c r="J189" s="191"/>
      <c r="K189" s="191"/>
      <c r="L189" s="191"/>
      <c r="M189" s="191"/>
      <c r="N189" s="191"/>
      <c r="O189" s="191"/>
      <c r="P189" s="63"/>
      <c r="Q189" s="69"/>
      <c r="R189" s="69"/>
      <c r="S189" s="69"/>
      <c r="T189" s="69"/>
      <c r="U189" s="69"/>
      <c r="V189" s="69"/>
    </row>
    <row r="190" spans="1:22" s="60" customFormat="1" x14ac:dyDescent="0.3">
      <c r="A190" s="197" t="s">
        <v>689</v>
      </c>
      <c r="B190" s="70" t="s">
        <v>497</v>
      </c>
      <c r="C190" s="169" t="s">
        <v>237</v>
      </c>
      <c r="D190" s="169">
        <v>1</v>
      </c>
      <c r="E190" s="98">
        <v>1</v>
      </c>
      <c r="F190" s="179">
        <f t="shared" si="9"/>
        <v>9617.3865600000008</v>
      </c>
      <c r="G190" s="179">
        <f t="shared" si="7"/>
        <v>9617.3865600000008</v>
      </c>
      <c r="H190" s="179">
        <v>9617.3865600000008</v>
      </c>
      <c r="I190" s="225">
        <v>9617.3865600000008</v>
      </c>
      <c r="J190" s="191"/>
      <c r="K190" s="191"/>
      <c r="L190" s="191"/>
      <c r="M190" s="191"/>
      <c r="N190" s="191"/>
      <c r="O190" s="191"/>
      <c r="P190" s="63"/>
      <c r="Q190" s="69"/>
      <c r="R190" s="69"/>
      <c r="S190" s="69"/>
      <c r="T190" s="69"/>
      <c r="U190" s="69"/>
      <c r="V190" s="69"/>
    </row>
    <row r="191" spans="1:22" s="60" customFormat="1" x14ac:dyDescent="0.3">
      <c r="A191" s="197" t="s">
        <v>690</v>
      </c>
      <c r="B191" s="70" t="s">
        <v>498</v>
      </c>
      <c r="C191" s="169" t="s">
        <v>237</v>
      </c>
      <c r="D191" s="169">
        <v>1</v>
      </c>
      <c r="E191" s="98">
        <v>1</v>
      </c>
      <c r="F191" s="179">
        <f t="shared" si="9"/>
        <v>1614.2761799999998</v>
      </c>
      <c r="G191" s="179">
        <f t="shared" si="7"/>
        <v>1614.2761800000001</v>
      </c>
      <c r="H191" s="179">
        <v>1614.2761799999998</v>
      </c>
      <c r="I191" s="225">
        <v>1614.2761800000001</v>
      </c>
      <c r="J191" s="191"/>
      <c r="K191" s="191"/>
      <c r="L191" s="191"/>
      <c r="M191" s="191"/>
      <c r="N191" s="191"/>
      <c r="O191" s="191"/>
      <c r="P191" s="63"/>
      <c r="Q191" s="69"/>
      <c r="R191" s="69"/>
      <c r="S191" s="69"/>
      <c r="T191" s="69"/>
      <c r="U191" s="69"/>
      <c r="V191" s="69"/>
    </row>
    <row r="192" spans="1:22" s="60" customFormat="1" x14ac:dyDescent="0.3">
      <c r="A192" s="197" t="s">
        <v>691</v>
      </c>
      <c r="B192" s="70" t="s">
        <v>499</v>
      </c>
      <c r="C192" s="169" t="s">
        <v>237</v>
      </c>
      <c r="D192" s="169">
        <v>1</v>
      </c>
      <c r="E192" s="98">
        <v>1</v>
      </c>
      <c r="F192" s="179">
        <f t="shared" si="9"/>
        <v>3225.37347</v>
      </c>
      <c r="G192" s="179">
        <f t="shared" ref="G192:G197" si="10">I192+K192+M192+O192+P192</f>
        <v>3225.37347</v>
      </c>
      <c r="H192" s="179">
        <v>3225.37347</v>
      </c>
      <c r="I192" s="225">
        <v>3225.37347</v>
      </c>
      <c r="J192" s="191"/>
      <c r="K192" s="191"/>
      <c r="L192" s="191"/>
      <c r="M192" s="191"/>
      <c r="N192" s="191"/>
      <c r="O192" s="191"/>
      <c r="P192" s="63"/>
      <c r="Q192" s="69"/>
      <c r="R192" s="69"/>
      <c r="S192" s="69"/>
      <c r="T192" s="69"/>
      <c r="U192" s="69"/>
      <c r="V192" s="69"/>
    </row>
    <row r="193" spans="1:22" s="60" customFormat="1" x14ac:dyDescent="0.3">
      <c r="A193" s="197" t="s">
        <v>692</v>
      </c>
      <c r="B193" s="70" t="s">
        <v>500</v>
      </c>
      <c r="C193" s="169" t="s">
        <v>237</v>
      </c>
      <c r="D193" s="169">
        <v>1</v>
      </c>
      <c r="E193" s="98">
        <v>1</v>
      </c>
      <c r="F193" s="179">
        <f t="shared" si="9"/>
        <v>6495.73452</v>
      </c>
      <c r="G193" s="179">
        <f t="shared" si="10"/>
        <v>6495.73452</v>
      </c>
      <c r="H193" s="179">
        <v>6495.73452</v>
      </c>
      <c r="I193" s="225">
        <v>6495.73452</v>
      </c>
      <c r="J193" s="191"/>
      <c r="K193" s="191"/>
      <c r="L193" s="191"/>
      <c r="M193" s="191"/>
      <c r="N193" s="191"/>
      <c r="O193" s="191"/>
      <c r="P193" s="63"/>
      <c r="Q193" s="69"/>
      <c r="R193" s="69"/>
      <c r="S193" s="69"/>
      <c r="T193" s="69"/>
      <c r="U193" s="69"/>
      <c r="V193" s="69"/>
    </row>
    <row r="194" spans="1:22" s="60" customFormat="1" x14ac:dyDescent="0.3">
      <c r="A194" s="197" t="s">
        <v>693</v>
      </c>
      <c r="B194" s="70" t="s">
        <v>501</v>
      </c>
      <c r="C194" s="169" t="s">
        <v>237</v>
      </c>
      <c r="D194" s="169">
        <v>1</v>
      </c>
      <c r="E194" s="98">
        <v>1</v>
      </c>
      <c r="F194" s="179">
        <f t="shared" si="9"/>
        <v>6692.6247300000005</v>
      </c>
      <c r="G194" s="179">
        <f t="shared" si="10"/>
        <v>6692.6247300000005</v>
      </c>
      <c r="H194" s="179">
        <v>6692.6247300000005</v>
      </c>
      <c r="I194" s="225">
        <v>6692.6247300000005</v>
      </c>
      <c r="J194" s="191"/>
      <c r="K194" s="191"/>
      <c r="L194" s="191"/>
      <c r="M194" s="191"/>
      <c r="N194" s="191"/>
      <c r="O194" s="191"/>
      <c r="P194" s="63"/>
      <c r="Q194" s="69"/>
      <c r="R194" s="69"/>
      <c r="S194" s="69"/>
      <c r="T194" s="69"/>
      <c r="U194" s="69"/>
      <c r="V194" s="69"/>
    </row>
    <row r="195" spans="1:22" s="60" customFormat="1" x14ac:dyDescent="0.3">
      <c r="A195" s="197" t="s">
        <v>694</v>
      </c>
      <c r="B195" s="70" t="s">
        <v>502</v>
      </c>
      <c r="C195" s="169" t="s">
        <v>237</v>
      </c>
      <c r="D195" s="169">
        <v>1</v>
      </c>
      <c r="E195" s="98">
        <v>1</v>
      </c>
      <c r="F195" s="179">
        <f t="shared" si="9"/>
        <v>6639.3251100000007</v>
      </c>
      <c r="G195" s="179">
        <f t="shared" si="10"/>
        <v>6639.3251099999998</v>
      </c>
      <c r="H195" s="179">
        <v>6639.3251100000007</v>
      </c>
      <c r="I195" s="225">
        <v>6639.3251099999998</v>
      </c>
      <c r="J195" s="191"/>
      <c r="K195" s="191"/>
      <c r="L195" s="191"/>
      <c r="M195" s="191"/>
      <c r="N195" s="191"/>
      <c r="O195" s="191"/>
      <c r="P195" s="63"/>
      <c r="Q195" s="69"/>
      <c r="R195" s="69"/>
      <c r="S195" s="69"/>
      <c r="T195" s="69"/>
      <c r="U195" s="69"/>
      <c r="V195" s="69"/>
    </row>
    <row r="196" spans="1:22" s="60" customFormat="1" x14ac:dyDescent="0.3">
      <c r="A196" s="197" t="s">
        <v>695</v>
      </c>
      <c r="B196" s="70" t="s">
        <v>503</v>
      </c>
      <c r="C196" s="169" t="s">
        <v>237</v>
      </c>
      <c r="D196" s="169">
        <v>1</v>
      </c>
      <c r="E196" s="98">
        <v>1</v>
      </c>
      <c r="F196" s="179">
        <f t="shared" si="9"/>
        <v>1403.7724800000001</v>
      </c>
      <c r="G196" s="179">
        <f t="shared" si="10"/>
        <v>1403.7724800000001</v>
      </c>
      <c r="H196" s="179">
        <v>1403.7724800000001</v>
      </c>
      <c r="I196" s="225">
        <v>1403.7724800000001</v>
      </c>
      <c r="J196" s="191"/>
      <c r="K196" s="191"/>
      <c r="L196" s="191"/>
      <c r="M196" s="191"/>
      <c r="N196" s="191"/>
      <c r="O196" s="191"/>
      <c r="P196" s="63"/>
      <c r="Q196" s="69"/>
      <c r="R196" s="69"/>
      <c r="S196" s="69"/>
      <c r="T196" s="69"/>
      <c r="U196" s="69"/>
      <c r="V196" s="69"/>
    </row>
    <row r="197" spans="1:22" s="60" customFormat="1" ht="19.5" thickBot="1" x14ac:dyDescent="0.35">
      <c r="A197" s="200" t="s">
        <v>696</v>
      </c>
      <c r="B197" s="178" t="s">
        <v>585</v>
      </c>
      <c r="C197" s="58" t="s">
        <v>237</v>
      </c>
      <c r="D197" s="58">
        <v>1</v>
      </c>
      <c r="E197" s="98">
        <v>1</v>
      </c>
      <c r="F197" s="176">
        <f t="shared" si="9"/>
        <v>7184.0810000000001</v>
      </c>
      <c r="G197" s="176">
        <f t="shared" si="10"/>
        <v>7184.0810000000001</v>
      </c>
      <c r="H197" s="176">
        <v>7184.0810000000001</v>
      </c>
      <c r="I197" s="225">
        <v>7184.0810000000001</v>
      </c>
      <c r="J197" s="192"/>
      <c r="K197" s="192"/>
      <c r="L197" s="192"/>
      <c r="M197" s="192"/>
      <c r="N197" s="192"/>
      <c r="O197" s="192"/>
      <c r="P197" s="112"/>
      <c r="Q197" s="206"/>
      <c r="R197" s="206"/>
      <c r="S197" s="69"/>
      <c r="T197" s="69"/>
      <c r="U197" s="69"/>
      <c r="V197" s="69"/>
    </row>
    <row r="198" spans="1:22" s="60" customFormat="1" ht="84" customHeight="1" thickBot="1" x14ac:dyDescent="0.35">
      <c r="A198" s="66" t="s">
        <v>297</v>
      </c>
      <c r="B198" s="85" t="s">
        <v>333</v>
      </c>
      <c r="C198" s="223" t="s">
        <v>112</v>
      </c>
      <c r="D198" s="223">
        <v>283</v>
      </c>
      <c r="E198" s="223">
        <v>606</v>
      </c>
      <c r="F198" s="188">
        <f t="shared" si="9"/>
        <v>2442857.1436799997</v>
      </c>
      <c r="G198" s="188">
        <f t="shared" ref="G198:G204" si="11">I198+K198+M198+O198+P198</f>
        <v>5140178.5731600001</v>
      </c>
      <c r="H198" s="188">
        <v>2442857.1436799997</v>
      </c>
      <c r="I198" s="188">
        <v>5140178.5731600001</v>
      </c>
      <c r="J198" s="87"/>
      <c r="K198" s="87"/>
      <c r="L198" s="87"/>
      <c r="M198" s="87"/>
      <c r="N198" s="87"/>
      <c r="O198" s="87"/>
      <c r="P198" s="159"/>
      <c r="Q198" s="205"/>
      <c r="R198" s="187"/>
      <c r="S198" s="69"/>
      <c r="T198" s="69"/>
      <c r="U198" s="69"/>
      <c r="V198" s="69"/>
    </row>
    <row r="199" spans="1:22" s="60" customFormat="1" ht="30" customHeight="1" thickBot="1" x14ac:dyDescent="0.35">
      <c r="A199" s="77" t="s">
        <v>298</v>
      </c>
      <c r="B199" s="78" t="s">
        <v>334</v>
      </c>
      <c r="C199" s="79" t="s">
        <v>112</v>
      </c>
      <c r="D199" s="79">
        <v>220</v>
      </c>
      <c r="E199" s="79">
        <v>220</v>
      </c>
      <c r="F199" s="80">
        <f t="shared" si="9"/>
        <v>2079000</v>
      </c>
      <c r="G199" s="80">
        <f t="shared" si="11"/>
        <v>2079000</v>
      </c>
      <c r="H199" s="80">
        <v>2079000</v>
      </c>
      <c r="I199" s="80">
        <v>2079000</v>
      </c>
      <c r="J199" s="148"/>
      <c r="K199" s="148"/>
      <c r="L199" s="148"/>
      <c r="M199" s="148"/>
      <c r="N199" s="148"/>
      <c r="O199" s="148"/>
      <c r="P199" s="160"/>
      <c r="Q199" s="205"/>
      <c r="R199" s="187"/>
      <c r="S199" s="69"/>
      <c r="T199" s="69"/>
      <c r="U199" s="69"/>
      <c r="V199" s="69"/>
    </row>
    <row r="200" spans="1:22" s="60" customFormat="1" ht="37.5" customHeight="1" x14ac:dyDescent="0.3">
      <c r="A200" s="194" t="s">
        <v>279</v>
      </c>
      <c r="B200" s="68" t="s">
        <v>264</v>
      </c>
      <c r="C200" s="74" t="s">
        <v>112</v>
      </c>
      <c r="D200" s="74"/>
      <c r="E200" s="74">
        <v>25</v>
      </c>
      <c r="F200" s="185">
        <f>H200+J200+L200+N200</f>
        <v>960842.31400000001</v>
      </c>
      <c r="G200" s="185">
        <f t="shared" si="11"/>
        <v>960842.31400000001</v>
      </c>
      <c r="H200" s="185">
        <f>SUM(H201:H204)</f>
        <v>960842.31400000001</v>
      </c>
      <c r="I200" s="185">
        <f t="shared" ref="I200:P200" si="12">SUM(I201:I204)</f>
        <v>960842.31400000001</v>
      </c>
      <c r="J200" s="185">
        <f t="shared" si="12"/>
        <v>0</v>
      </c>
      <c r="K200" s="185">
        <f t="shared" si="12"/>
        <v>0</v>
      </c>
      <c r="L200" s="185">
        <f t="shared" si="12"/>
        <v>0</v>
      </c>
      <c r="M200" s="185">
        <f t="shared" si="12"/>
        <v>0</v>
      </c>
      <c r="N200" s="185">
        <f t="shared" si="12"/>
        <v>0</v>
      </c>
      <c r="O200" s="185">
        <f t="shared" si="12"/>
        <v>0</v>
      </c>
      <c r="P200" s="184">
        <f t="shared" si="12"/>
        <v>0</v>
      </c>
      <c r="Q200" s="69"/>
      <c r="R200" s="69"/>
      <c r="S200" s="69"/>
      <c r="T200" s="69"/>
      <c r="U200" s="69"/>
      <c r="V200" s="69"/>
    </row>
    <row r="201" spans="1:22" s="60" customFormat="1" x14ac:dyDescent="0.3">
      <c r="A201" s="197" t="s">
        <v>444</v>
      </c>
      <c r="B201" s="70" t="s">
        <v>584</v>
      </c>
      <c r="C201" s="169" t="s">
        <v>858</v>
      </c>
      <c r="D201" s="169"/>
      <c r="E201" s="169">
        <v>7</v>
      </c>
      <c r="F201" s="98">
        <f t="shared" si="9"/>
        <v>2610.23</v>
      </c>
      <c r="G201" s="179">
        <f t="shared" si="11"/>
        <v>2610.23</v>
      </c>
      <c r="H201" s="98">
        <v>2610.23</v>
      </c>
      <c r="I201" s="98">
        <v>2610.23</v>
      </c>
      <c r="J201" s="191"/>
      <c r="K201" s="191"/>
      <c r="L201" s="191"/>
      <c r="M201" s="191"/>
      <c r="N201" s="191"/>
      <c r="O201" s="191"/>
      <c r="P201" s="63"/>
      <c r="Q201" s="207"/>
      <c r="R201" s="208"/>
      <c r="S201" s="69"/>
      <c r="T201" s="69"/>
      <c r="U201" s="69"/>
      <c r="V201" s="69"/>
    </row>
    <row r="202" spans="1:22" s="60" customFormat="1" ht="37.5" x14ac:dyDescent="0.3">
      <c r="A202" s="197" t="s">
        <v>445</v>
      </c>
      <c r="B202" s="70" t="s">
        <v>843</v>
      </c>
      <c r="C202" s="169" t="s">
        <v>858</v>
      </c>
      <c r="D202" s="169"/>
      <c r="E202" s="169">
        <v>2</v>
      </c>
      <c r="F202" s="98">
        <f t="shared" si="9"/>
        <v>114750</v>
      </c>
      <c r="G202" s="179">
        <f t="shared" si="11"/>
        <v>114750</v>
      </c>
      <c r="H202" s="98">
        <v>114750</v>
      </c>
      <c r="I202" s="98">
        <v>114750</v>
      </c>
      <c r="J202" s="191"/>
      <c r="K202" s="191"/>
      <c r="L202" s="191"/>
      <c r="M202" s="191"/>
      <c r="N202" s="191"/>
      <c r="O202" s="191"/>
      <c r="P202" s="63"/>
      <c r="Q202" s="207"/>
      <c r="R202" s="208"/>
      <c r="S202" s="69"/>
      <c r="T202" s="69"/>
      <c r="U202" s="69"/>
      <c r="V202" s="69"/>
    </row>
    <row r="203" spans="1:22" s="60" customFormat="1" x14ac:dyDescent="0.3">
      <c r="A203" s="197" t="s">
        <v>446</v>
      </c>
      <c r="B203" s="70" t="s">
        <v>859</v>
      </c>
      <c r="C203" s="169" t="s">
        <v>858</v>
      </c>
      <c r="D203" s="169"/>
      <c r="E203" s="169">
        <v>2</v>
      </c>
      <c r="F203" s="98">
        <f t="shared" si="9"/>
        <v>838715.08400000003</v>
      </c>
      <c r="G203" s="179">
        <f t="shared" si="11"/>
        <v>838715.08400000003</v>
      </c>
      <c r="H203" s="98">
        <v>838715.08400000003</v>
      </c>
      <c r="I203" s="98">
        <v>838715.08400000003</v>
      </c>
      <c r="J203" s="191"/>
      <c r="K203" s="191"/>
      <c r="L203" s="191"/>
      <c r="M203" s="191"/>
      <c r="N203" s="191"/>
      <c r="O203" s="191"/>
      <c r="P203" s="63"/>
      <c r="Q203" s="207"/>
      <c r="R203" s="208"/>
      <c r="S203" s="69"/>
      <c r="T203" s="69"/>
      <c r="U203" s="69"/>
      <c r="V203" s="69"/>
    </row>
    <row r="204" spans="1:22" s="60" customFormat="1" ht="19.5" thickBot="1" x14ac:dyDescent="0.35">
      <c r="A204" s="200" t="s">
        <v>447</v>
      </c>
      <c r="B204" s="178" t="s">
        <v>361</v>
      </c>
      <c r="C204" s="169" t="s">
        <v>858</v>
      </c>
      <c r="D204" s="58"/>
      <c r="E204" s="58">
        <v>14</v>
      </c>
      <c r="F204" s="110">
        <f t="shared" si="9"/>
        <v>4767</v>
      </c>
      <c r="G204" s="176">
        <f t="shared" si="11"/>
        <v>4767</v>
      </c>
      <c r="H204" s="110">
        <v>4767</v>
      </c>
      <c r="I204" s="110">
        <v>4767</v>
      </c>
      <c r="J204" s="192"/>
      <c r="K204" s="192"/>
      <c r="L204" s="192"/>
      <c r="M204" s="192"/>
      <c r="N204" s="192"/>
      <c r="O204" s="192"/>
      <c r="P204" s="112"/>
      <c r="Q204" s="207"/>
      <c r="R204" s="208"/>
      <c r="S204" s="69"/>
      <c r="T204" s="69"/>
      <c r="U204" s="69"/>
      <c r="V204" s="69"/>
    </row>
    <row r="205" spans="1:22" s="60" customFormat="1" x14ac:dyDescent="0.3">
      <c r="A205" s="136"/>
      <c r="B205" s="302" t="s">
        <v>306</v>
      </c>
      <c r="C205" s="302"/>
      <c r="D205" s="302"/>
      <c r="E205" s="302"/>
      <c r="F205" s="302"/>
      <c r="G205" s="302"/>
      <c r="H205" s="302"/>
      <c r="I205" s="302"/>
      <c r="J205" s="302"/>
      <c r="K205" s="302"/>
      <c r="L205" s="302"/>
      <c r="M205" s="302"/>
      <c r="N205" s="302"/>
      <c r="O205" s="198"/>
      <c r="P205" s="137"/>
      <c r="Q205" s="69"/>
      <c r="R205" s="69"/>
      <c r="S205" s="69"/>
      <c r="T205" s="69"/>
      <c r="U205" s="69"/>
      <c r="V205" s="69"/>
    </row>
    <row r="206" spans="1:22" s="60" customFormat="1" x14ac:dyDescent="0.3">
      <c r="A206" s="131"/>
      <c r="B206" s="132" t="s">
        <v>286</v>
      </c>
      <c r="C206" s="133"/>
      <c r="D206" s="133"/>
      <c r="E206" s="133"/>
      <c r="F206" s="134">
        <f>H206+J206+L206+N206</f>
        <v>3805045.5853323196</v>
      </c>
      <c r="G206" s="134">
        <f>I206+K206+M206+O206+P206</f>
        <v>3549022.77361</v>
      </c>
      <c r="H206" s="135">
        <f t="shared" ref="H206:P206" si="13">SUM(H207:H247)</f>
        <v>3805045.5853323196</v>
      </c>
      <c r="I206" s="135">
        <f t="shared" si="13"/>
        <v>3549022.77361</v>
      </c>
      <c r="J206" s="135">
        <f t="shared" si="13"/>
        <v>0</v>
      </c>
      <c r="K206" s="135">
        <f t="shared" si="13"/>
        <v>0</v>
      </c>
      <c r="L206" s="135">
        <f t="shared" si="13"/>
        <v>0</v>
      </c>
      <c r="M206" s="135">
        <f t="shared" si="13"/>
        <v>0</v>
      </c>
      <c r="N206" s="135">
        <f t="shared" si="13"/>
        <v>0</v>
      </c>
      <c r="O206" s="135">
        <f t="shared" si="13"/>
        <v>0</v>
      </c>
      <c r="P206" s="161">
        <f t="shared" si="13"/>
        <v>0</v>
      </c>
      <c r="Q206" s="69"/>
      <c r="R206" s="69"/>
      <c r="S206" s="69"/>
      <c r="T206" s="69"/>
      <c r="U206" s="69"/>
      <c r="V206" s="69"/>
    </row>
    <row r="207" spans="1:22" s="60" customFormat="1" ht="19.5" thickBot="1" x14ac:dyDescent="0.35">
      <c r="A207" s="150"/>
      <c r="B207" s="119" t="s">
        <v>287</v>
      </c>
      <c r="C207" s="120"/>
      <c r="D207" s="120"/>
      <c r="E207" s="120"/>
      <c r="F207" s="121"/>
      <c r="G207" s="121"/>
      <c r="H207" s="122"/>
      <c r="I207" s="122"/>
      <c r="J207" s="120"/>
      <c r="K207" s="120"/>
      <c r="L207" s="120"/>
      <c r="M207" s="120"/>
      <c r="N207" s="120"/>
      <c r="O207" s="120"/>
      <c r="P207" s="65"/>
      <c r="Q207" s="69"/>
      <c r="R207" s="69"/>
      <c r="S207" s="69"/>
      <c r="T207" s="69"/>
      <c r="U207" s="69"/>
      <c r="V207" s="69"/>
    </row>
    <row r="208" spans="1:22" s="60" customFormat="1" ht="37.5" x14ac:dyDescent="0.3">
      <c r="A208" s="151" t="s">
        <v>299</v>
      </c>
      <c r="B208" s="96" t="s">
        <v>288</v>
      </c>
      <c r="C208" s="235" t="s">
        <v>845</v>
      </c>
      <c r="D208" s="235" t="s">
        <v>846</v>
      </c>
      <c r="E208" s="235" t="s">
        <v>846</v>
      </c>
      <c r="F208" s="284">
        <f>H208+J208+L208+N208</f>
        <v>1367308.9048303601</v>
      </c>
      <c r="G208" s="284">
        <f>I208+K208+M208+O208+P208</f>
        <v>1355066.6053000002</v>
      </c>
      <c r="H208" s="284">
        <v>1367308.9048303601</v>
      </c>
      <c r="I208" s="284">
        <v>1355066.6053000002</v>
      </c>
      <c r="J208" s="284"/>
      <c r="K208" s="284"/>
      <c r="L208" s="284"/>
      <c r="M208" s="284"/>
      <c r="N208" s="284"/>
      <c r="O208" s="284"/>
      <c r="P208" s="305"/>
      <c r="Q208" s="277"/>
      <c r="R208" s="277"/>
      <c r="S208" s="69"/>
      <c r="T208" s="69"/>
      <c r="U208" s="69"/>
      <c r="V208" s="69"/>
    </row>
    <row r="209" spans="1:22" s="60" customFormat="1" x14ac:dyDescent="0.3">
      <c r="A209" s="197" t="s">
        <v>697</v>
      </c>
      <c r="B209" s="70" t="s">
        <v>374</v>
      </c>
      <c r="C209" s="72" t="s">
        <v>136</v>
      </c>
      <c r="D209" s="103">
        <f>0.0204+0.292+5.064+0.512</f>
        <v>5.8884000000000007</v>
      </c>
      <c r="E209" s="103">
        <f>(512+292+5064+20)/1000</f>
        <v>5.8879999999999999</v>
      </c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303"/>
      <c r="Q209" s="276"/>
      <c r="R209" s="276"/>
      <c r="S209" s="69"/>
      <c r="T209" s="69"/>
      <c r="U209" s="69"/>
      <c r="V209" s="69"/>
    </row>
    <row r="210" spans="1:22" s="60" customFormat="1" x14ac:dyDescent="0.3">
      <c r="A210" s="197" t="s">
        <v>698</v>
      </c>
      <c r="B210" s="70" t="s">
        <v>423</v>
      </c>
      <c r="C210" s="72" t="s">
        <v>112</v>
      </c>
      <c r="D210" s="236">
        <v>1</v>
      </c>
      <c r="E210" s="236">
        <f>1</f>
        <v>1</v>
      </c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303"/>
      <c r="Q210" s="276"/>
      <c r="R210" s="276"/>
      <c r="S210" s="69"/>
      <c r="T210" s="69"/>
      <c r="U210" s="69"/>
      <c r="V210" s="69"/>
    </row>
    <row r="211" spans="1:22" s="60" customFormat="1" x14ac:dyDescent="0.3">
      <c r="A211" s="197" t="s">
        <v>699</v>
      </c>
      <c r="B211" s="70" t="s">
        <v>424</v>
      </c>
      <c r="C211" s="72" t="s">
        <v>112</v>
      </c>
      <c r="D211" s="236">
        <v>1</v>
      </c>
      <c r="E211" s="236">
        <f>1</f>
        <v>1</v>
      </c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303"/>
      <c r="Q211" s="276"/>
      <c r="R211" s="276"/>
      <c r="S211" s="69"/>
      <c r="T211" s="69"/>
      <c r="U211" s="69"/>
      <c r="V211" s="69"/>
    </row>
    <row r="212" spans="1:22" s="60" customFormat="1" ht="37.5" x14ac:dyDescent="0.3">
      <c r="A212" s="197" t="s">
        <v>700</v>
      </c>
      <c r="B212" s="70" t="s">
        <v>376</v>
      </c>
      <c r="C212" s="72" t="s">
        <v>112</v>
      </c>
      <c r="D212" s="72">
        <v>1</v>
      </c>
      <c r="E212" s="72">
        <v>1</v>
      </c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303"/>
      <c r="Q212" s="276"/>
      <c r="R212" s="276"/>
      <c r="S212" s="69"/>
      <c r="T212" s="69"/>
      <c r="U212" s="69"/>
      <c r="V212" s="69"/>
    </row>
    <row r="213" spans="1:22" s="60" customFormat="1" x14ac:dyDescent="0.3">
      <c r="A213" s="197" t="s">
        <v>701</v>
      </c>
      <c r="B213" s="70" t="s">
        <v>425</v>
      </c>
      <c r="C213" s="72" t="s">
        <v>369</v>
      </c>
      <c r="D213" s="72">
        <v>1</v>
      </c>
      <c r="E213" s="72">
        <f>1</f>
        <v>1</v>
      </c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303"/>
      <c r="Q213" s="276"/>
      <c r="R213" s="276"/>
      <c r="S213" s="69"/>
      <c r="T213" s="69"/>
      <c r="U213" s="69"/>
      <c r="V213" s="69"/>
    </row>
    <row r="214" spans="1:22" s="60" customFormat="1" x14ac:dyDescent="0.3">
      <c r="A214" s="197" t="s">
        <v>702</v>
      </c>
      <c r="B214" s="70" t="s">
        <v>370</v>
      </c>
      <c r="C214" s="72" t="s">
        <v>136</v>
      </c>
      <c r="D214" s="103">
        <f>30.315+1.15</f>
        <v>31.465</v>
      </c>
      <c r="E214" s="103">
        <f>(25862+2552+30+145+535+50+390+15+1670+112+107)/1000</f>
        <v>31.468</v>
      </c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303"/>
      <c r="Q214" s="276"/>
      <c r="R214" s="276"/>
      <c r="S214" s="69"/>
      <c r="T214" s="69"/>
      <c r="U214" s="69"/>
      <c r="V214" s="69"/>
    </row>
    <row r="215" spans="1:22" s="76" customFormat="1" x14ac:dyDescent="0.3">
      <c r="A215" s="197" t="s">
        <v>703</v>
      </c>
      <c r="B215" s="70" t="s">
        <v>426</v>
      </c>
      <c r="C215" s="72" t="s">
        <v>112</v>
      </c>
      <c r="D215" s="72">
        <v>1</v>
      </c>
      <c r="E215" s="72">
        <f>1</f>
        <v>1</v>
      </c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303"/>
      <c r="Q215" s="276"/>
      <c r="R215" s="276"/>
      <c r="S215" s="204"/>
      <c r="T215" s="204"/>
      <c r="U215" s="204"/>
      <c r="V215" s="204"/>
    </row>
    <row r="216" spans="1:22" s="76" customFormat="1" x14ac:dyDescent="0.3">
      <c r="A216" s="197" t="s">
        <v>704</v>
      </c>
      <c r="B216" s="70" t="s">
        <v>427</v>
      </c>
      <c r="C216" s="72" t="s">
        <v>112</v>
      </c>
      <c r="D216" s="72">
        <v>22</v>
      </c>
      <c r="E216" s="72">
        <v>22</v>
      </c>
      <c r="F216" s="286"/>
      <c r="G216" s="286"/>
      <c r="H216" s="286"/>
      <c r="I216" s="286"/>
      <c r="J216" s="286"/>
      <c r="K216" s="286"/>
      <c r="L216" s="286"/>
      <c r="M216" s="286"/>
      <c r="N216" s="286"/>
      <c r="O216" s="286"/>
      <c r="P216" s="304"/>
      <c r="Q216" s="276"/>
      <c r="R216" s="276"/>
      <c r="S216" s="204"/>
      <c r="T216" s="204"/>
      <c r="U216" s="204"/>
      <c r="V216" s="204"/>
    </row>
    <row r="217" spans="1:22" s="60" customFormat="1" ht="19.5" thickBot="1" x14ac:dyDescent="0.35">
      <c r="A217" s="128"/>
      <c r="B217" s="83"/>
      <c r="C217" s="232"/>
      <c r="D217" s="232"/>
      <c r="E217" s="232"/>
      <c r="F217" s="232"/>
      <c r="G217" s="232"/>
      <c r="H217" s="233"/>
      <c r="I217" s="233"/>
      <c r="J217" s="232"/>
      <c r="K217" s="232"/>
      <c r="L217" s="232"/>
      <c r="M217" s="232"/>
      <c r="N217" s="232"/>
      <c r="O217" s="232"/>
      <c r="P217" s="234"/>
      <c r="Q217" s="69"/>
      <c r="R217" s="69"/>
      <c r="S217" s="69"/>
      <c r="T217" s="69"/>
      <c r="U217" s="69"/>
      <c r="V217" s="69"/>
    </row>
    <row r="218" spans="1:22" s="60" customFormat="1" ht="56.25" x14ac:dyDescent="0.3">
      <c r="A218" s="298" t="s">
        <v>280</v>
      </c>
      <c r="B218" s="68" t="s">
        <v>106</v>
      </c>
      <c r="C218" s="102"/>
      <c r="D218" s="102"/>
      <c r="E218" s="102"/>
      <c r="F218" s="185"/>
      <c r="G218" s="185"/>
      <c r="H218" s="55"/>
      <c r="I218" s="55"/>
      <c r="J218" s="104"/>
      <c r="K218" s="104"/>
      <c r="L218" s="105"/>
      <c r="M218" s="105"/>
      <c r="N218" s="105"/>
      <c r="O218" s="105"/>
      <c r="P218" s="61"/>
      <c r="Q218" s="205"/>
      <c r="R218" s="205"/>
      <c r="S218" s="69"/>
      <c r="T218" s="69"/>
      <c r="U218" s="69"/>
      <c r="V218" s="69"/>
    </row>
    <row r="219" spans="1:22" s="60" customFormat="1" ht="37.5" x14ac:dyDescent="0.3">
      <c r="A219" s="306"/>
      <c r="B219" s="62" t="s">
        <v>327</v>
      </c>
      <c r="C219" s="72"/>
      <c r="D219" s="72"/>
      <c r="E219" s="72"/>
      <c r="F219" s="179">
        <f>H219+J219+L219+N219</f>
        <v>88765.702000000005</v>
      </c>
      <c r="G219" s="179">
        <f>I219+K219+M219+O219+P219</f>
        <v>0</v>
      </c>
      <c r="H219" s="179">
        <v>88765.702000000005</v>
      </c>
      <c r="I219" s="179"/>
      <c r="J219" s="106"/>
      <c r="K219" s="106"/>
      <c r="L219" s="97"/>
      <c r="M219" s="97"/>
      <c r="N219" s="97"/>
      <c r="O219" s="97"/>
      <c r="P219" s="63"/>
      <c r="Q219" s="205"/>
      <c r="R219" s="187"/>
      <c r="S219" s="69"/>
      <c r="T219" s="69"/>
      <c r="U219" s="69"/>
      <c r="V219" s="69"/>
    </row>
    <row r="220" spans="1:22" s="60" customFormat="1" x14ac:dyDescent="0.3">
      <c r="A220" s="306"/>
      <c r="B220" s="107" t="s">
        <v>410</v>
      </c>
      <c r="C220" s="72" t="s">
        <v>134</v>
      </c>
      <c r="D220" s="72">
        <v>1</v>
      </c>
      <c r="E220" s="72"/>
      <c r="F220" s="179"/>
      <c r="G220" s="179"/>
      <c r="H220" s="179"/>
      <c r="I220" s="179"/>
      <c r="J220" s="106"/>
      <c r="K220" s="106"/>
      <c r="L220" s="97"/>
      <c r="M220" s="97"/>
      <c r="N220" s="97"/>
      <c r="O220" s="97"/>
      <c r="P220" s="63"/>
      <c r="Q220" s="205"/>
      <c r="R220" s="187"/>
      <c r="S220" s="69"/>
      <c r="T220" s="69"/>
      <c r="U220" s="69"/>
      <c r="V220" s="69"/>
    </row>
    <row r="221" spans="1:22" s="60" customFormat="1" x14ac:dyDescent="0.3">
      <c r="A221" s="306"/>
      <c r="B221" s="107" t="s">
        <v>428</v>
      </c>
      <c r="C221" s="72" t="s">
        <v>367</v>
      </c>
      <c r="D221" s="72">
        <v>1</v>
      </c>
      <c r="E221" s="72"/>
      <c r="F221" s="179"/>
      <c r="G221" s="179"/>
      <c r="H221" s="179"/>
      <c r="I221" s="179"/>
      <c r="J221" s="106"/>
      <c r="K221" s="106"/>
      <c r="L221" s="97"/>
      <c r="M221" s="97"/>
      <c r="N221" s="97"/>
      <c r="O221" s="97"/>
      <c r="P221" s="63"/>
      <c r="Q221" s="205"/>
      <c r="R221" s="187"/>
      <c r="S221" s="69"/>
      <c r="T221" s="69"/>
      <c r="U221" s="69"/>
      <c r="V221" s="69"/>
    </row>
    <row r="222" spans="1:22" s="60" customFormat="1" x14ac:dyDescent="0.3">
      <c r="A222" s="306"/>
      <c r="B222" s="62" t="s">
        <v>328</v>
      </c>
      <c r="C222" s="72"/>
      <c r="D222" s="72"/>
      <c r="E222" s="72"/>
      <c r="F222" s="179">
        <f>H222+J222+L222+N222</f>
        <v>44089.457964285706</v>
      </c>
      <c r="G222" s="179">
        <f>I222+K222+M222+O222+P222</f>
        <v>9545.2839999999997</v>
      </c>
      <c r="H222" s="179">
        <v>44089.457964285706</v>
      </c>
      <c r="I222" s="179">
        <v>9545.2839999999997</v>
      </c>
      <c r="J222" s="106"/>
      <c r="K222" s="106"/>
      <c r="L222" s="97"/>
      <c r="M222" s="97"/>
      <c r="N222" s="97"/>
      <c r="O222" s="97"/>
      <c r="P222" s="63"/>
      <c r="Q222" s="205"/>
      <c r="R222" s="187"/>
      <c r="S222" s="69"/>
      <c r="T222" s="69"/>
      <c r="U222" s="69"/>
      <c r="V222" s="69"/>
    </row>
    <row r="223" spans="1:22" s="60" customFormat="1" x14ac:dyDescent="0.3">
      <c r="A223" s="306"/>
      <c r="B223" s="107" t="s">
        <v>410</v>
      </c>
      <c r="C223" s="72" t="s">
        <v>134</v>
      </c>
      <c r="D223" s="72">
        <v>1</v>
      </c>
      <c r="E223" s="72">
        <v>1</v>
      </c>
      <c r="F223" s="179"/>
      <c r="G223" s="179"/>
      <c r="H223" s="179"/>
      <c r="I223" s="179"/>
      <c r="J223" s="106"/>
      <c r="K223" s="106"/>
      <c r="L223" s="97"/>
      <c r="M223" s="97"/>
      <c r="N223" s="97"/>
      <c r="O223" s="97"/>
      <c r="P223" s="63"/>
      <c r="Q223" s="205"/>
      <c r="R223" s="187"/>
      <c r="S223" s="69"/>
      <c r="T223" s="69"/>
      <c r="U223" s="69"/>
      <c r="V223" s="69"/>
    </row>
    <row r="224" spans="1:22" s="60" customFormat="1" x14ac:dyDescent="0.3">
      <c r="A224" s="306"/>
      <c r="B224" s="107" t="s">
        <v>428</v>
      </c>
      <c r="C224" s="72" t="s">
        <v>367</v>
      </c>
      <c r="D224" s="72">
        <v>1</v>
      </c>
      <c r="E224" s="72"/>
      <c r="F224" s="179"/>
      <c r="G224" s="179"/>
      <c r="H224" s="179"/>
      <c r="I224" s="179"/>
      <c r="J224" s="106"/>
      <c r="K224" s="106"/>
      <c r="L224" s="97"/>
      <c r="M224" s="97"/>
      <c r="N224" s="97"/>
      <c r="O224" s="97"/>
      <c r="P224" s="63"/>
      <c r="Q224" s="205"/>
      <c r="R224" s="187"/>
      <c r="S224" s="69"/>
      <c r="T224" s="69"/>
      <c r="U224" s="69"/>
      <c r="V224" s="69"/>
    </row>
    <row r="225" spans="1:22" s="60" customFormat="1" x14ac:dyDescent="0.3">
      <c r="A225" s="306"/>
      <c r="B225" s="62" t="s">
        <v>329</v>
      </c>
      <c r="C225" s="72"/>
      <c r="D225" s="72"/>
      <c r="E225" s="72"/>
      <c r="F225" s="179">
        <f>H225+J225+L225+N225</f>
        <v>46372.398839285706</v>
      </c>
      <c r="G225" s="179">
        <f>I225+K225+M225+O225+P225</f>
        <v>2863.145</v>
      </c>
      <c r="H225" s="179">
        <v>46372.398839285706</v>
      </c>
      <c r="I225" s="179">
        <v>2863.145</v>
      </c>
      <c r="J225" s="106"/>
      <c r="K225" s="106"/>
      <c r="L225" s="97"/>
      <c r="M225" s="97"/>
      <c r="N225" s="97"/>
      <c r="O225" s="97"/>
      <c r="P225" s="63"/>
      <c r="Q225" s="205"/>
      <c r="R225" s="187"/>
      <c r="S225" s="69"/>
      <c r="T225" s="69"/>
      <c r="U225" s="69"/>
      <c r="V225" s="69"/>
    </row>
    <row r="226" spans="1:22" s="76" customFormat="1" x14ac:dyDescent="0.3">
      <c r="A226" s="306"/>
      <c r="B226" s="107" t="s">
        <v>410</v>
      </c>
      <c r="C226" s="72" t="s">
        <v>134</v>
      </c>
      <c r="D226" s="72">
        <v>1</v>
      </c>
      <c r="E226" s="72">
        <v>1</v>
      </c>
      <c r="F226" s="98"/>
      <c r="G226" s="98"/>
      <c r="H226" s="98"/>
      <c r="I226" s="98"/>
      <c r="J226" s="108"/>
      <c r="K226" s="108"/>
      <c r="L226" s="97"/>
      <c r="M226" s="97"/>
      <c r="N226" s="97"/>
      <c r="O226" s="97"/>
      <c r="P226" s="63"/>
      <c r="Q226" s="209"/>
      <c r="R226" s="187"/>
      <c r="S226" s="204"/>
      <c r="T226" s="204"/>
      <c r="U226" s="204"/>
      <c r="V226" s="204"/>
    </row>
    <row r="227" spans="1:22" s="76" customFormat="1" x14ac:dyDescent="0.3">
      <c r="A227" s="306"/>
      <c r="B227" s="107" t="s">
        <v>428</v>
      </c>
      <c r="C227" s="72" t="s">
        <v>367</v>
      </c>
      <c r="D227" s="72">
        <v>1</v>
      </c>
      <c r="E227" s="72"/>
      <c r="F227" s="98"/>
      <c r="G227" s="98"/>
      <c r="H227" s="98"/>
      <c r="I227" s="98"/>
      <c r="J227" s="108"/>
      <c r="K227" s="108"/>
      <c r="L227" s="97"/>
      <c r="M227" s="97"/>
      <c r="N227" s="97"/>
      <c r="O227" s="97"/>
      <c r="P227" s="63"/>
      <c r="Q227" s="209"/>
      <c r="R227" s="187"/>
      <c r="S227" s="204"/>
      <c r="T227" s="204"/>
      <c r="U227" s="204"/>
      <c r="V227" s="204"/>
    </row>
    <row r="228" spans="1:22" s="60" customFormat="1" x14ac:dyDescent="0.3">
      <c r="A228" s="306"/>
      <c r="B228" s="62" t="s">
        <v>330</v>
      </c>
      <c r="C228" s="72"/>
      <c r="D228" s="72"/>
      <c r="E228" s="72"/>
      <c r="F228" s="179">
        <f>H228+J228+L228+N228</f>
        <v>44897.875941964281</v>
      </c>
      <c r="G228" s="179">
        <f>I228+K228+M228+O228+P228</f>
        <v>14936.44196</v>
      </c>
      <c r="H228" s="179">
        <v>44897.875941964281</v>
      </c>
      <c r="I228" s="179">
        <v>14936.44196</v>
      </c>
      <c r="J228" s="106"/>
      <c r="K228" s="106"/>
      <c r="L228" s="97"/>
      <c r="M228" s="97"/>
      <c r="N228" s="97"/>
      <c r="O228" s="97"/>
      <c r="P228" s="63"/>
      <c r="Q228" s="205"/>
      <c r="R228" s="187"/>
      <c r="S228" s="69"/>
      <c r="T228" s="69"/>
      <c r="U228" s="69"/>
      <c r="V228" s="69"/>
    </row>
    <row r="229" spans="1:22" s="76" customFormat="1" x14ac:dyDescent="0.3">
      <c r="A229" s="306"/>
      <c r="B229" s="107" t="s">
        <v>410</v>
      </c>
      <c r="C229" s="72" t="s">
        <v>134</v>
      </c>
      <c r="D229" s="72">
        <v>1</v>
      </c>
      <c r="E229" s="72">
        <v>1</v>
      </c>
      <c r="F229" s="98"/>
      <c r="G229" s="98"/>
      <c r="H229" s="98"/>
      <c r="I229" s="98"/>
      <c r="J229" s="108"/>
      <c r="K229" s="108"/>
      <c r="L229" s="97"/>
      <c r="M229" s="97"/>
      <c r="N229" s="97"/>
      <c r="O229" s="97"/>
      <c r="P229" s="63"/>
      <c r="Q229" s="209"/>
      <c r="R229" s="187"/>
      <c r="S229" s="204"/>
      <c r="T229" s="204"/>
      <c r="U229" s="204"/>
      <c r="V229" s="204"/>
    </row>
    <row r="230" spans="1:22" s="76" customFormat="1" ht="19.5" thickBot="1" x14ac:dyDescent="0.35">
      <c r="A230" s="307"/>
      <c r="B230" s="109" t="s">
        <v>428</v>
      </c>
      <c r="C230" s="72" t="s">
        <v>367</v>
      </c>
      <c r="D230" s="73">
        <v>1</v>
      </c>
      <c r="E230" s="73"/>
      <c r="F230" s="110"/>
      <c r="G230" s="110"/>
      <c r="H230" s="110"/>
      <c r="I230" s="110"/>
      <c r="J230" s="111"/>
      <c r="K230" s="111"/>
      <c r="L230" s="101"/>
      <c r="M230" s="101"/>
      <c r="N230" s="101"/>
      <c r="O230" s="101"/>
      <c r="P230" s="112"/>
      <c r="Q230" s="209"/>
      <c r="R230" s="187"/>
      <c r="S230" s="204"/>
      <c r="T230" s="204"/>
      <c r="U230" s="204"/>
      <c r="V230" s="204"/>
    </row>
    <row r="231" spans="1:22" s="60" customFormat="1" ht="37.5" x14ac:dyDescent="0.3">
      <c r="A231" s="194" t="s">
        <v>307</v>
      </c>
      <c r="B231" s="68" t="s">
        <v>338</v>
      </c>
      <c r="C231" s="71" t="s">
        <v>112</v>
      </c>
      <c r="D231" s="71">
        <v>8</v>
      </c>
      <c r="E231" s="71"/>
      <c r="F231" s="287">
        <f>H231+J231+L231+N231</f>
        <v>30000</v>
      </c>
      <c r="G231" s="282">
        <f>I231+K231+M231+O231+P231</f>
        <v>0</v>
      </c>
      <c r="H231" s="287">
        <v>30000</v>
      </c>
      <c r="I231" s="282"/>
      <c r="J231" s="282"/>
      <c r="K231" s="282"/>
      <c r="L231" s="282"/>
      <c r="M231" s="282"/>
      <c r="N231" s="282"/>
      <c r="O231" s="282"/>
      <c r="P231" s="280"/>
      <c r="Q231" s="276"/>
      <c r="R231" s="277"/>
      <c r="S231" s="69"/>
      <c r="T231" s="69"/>
      <c r="U231" s="69"/>
      <c r="V231" s="69"/>
    </row>
    <row r="232" spans="1:22" s="60" customFormat="1" ht="38.25" thickBot="1" x14ac:dyDescent="0.35">
      <c r="A232" s="200" t="s">
        <v>366</v>
      </c>
      <c r="B232" s="178" t="s">
        <v>429</v>
      </c>
      <c r="C232" s="73" t="s">
        <v>112</v>
      </c>
      <c r="D232" s="73">
        <v>8</v>
      </c>
      <c r="E232" s="73"/>
      <c r="F232" s="286"/>
      <c r="G232" s="283"/>
      <c r="H232" s="286"/>
      <c r="I232" s="283"/>
      <c r="J232" s="283"/>
      <c r="K232" s="283"/>
      <c r="L232" s="283"/>
      <c r="M232" s="283"/>
      <c r="N232" s="283"/>
      <c r="O232" s="283"/>
      <c r="P232" s="281"/>
      <c r="Q232" s="276"/>
      <c r="R232" s="276"/>
      <c r="S232" s="69"/>
      <c r="T232" s="69"/>
      <c r="U232" s="69"/>
      <c r="V232" s="69"/>
    </row>
    <row r="233" spans="1:22" s="60" customFormat="1" ht="56.25" x14ac:dyDescent="0.3">
      <c r="A233" s="164" t="s">
        <v>281</v>
      </c>
      <c r="B233" s="68" t="s">
        <v>28</v>
      </c>
      <c r="C233" s="71" t="s">
        <v>134</v>
      </c>
      <c r="D233" s="71">
        <v>5</v>
      </c>
      <c r="E233" s="71">
        <v>4</v>
      </c>
      <c r="F233" s="113"/>
      <c r="G233" s="113"/>
      <c r="H233" s="55"/>
      <c r="I233" s="55"/>
      <c r="J233" s="104"/>
      <c r="K233" s="104"/>
      <c r="L233" s="105"/>
      <c r="M233" s="105"/>
      <c r="N233" s="105"/>
      <c r="O233" s="105"/>
      <c r="P233" s="61"/>
      <c r="Q233" s="69"/>
      <c r="R233" s="69"/>
      <c r="S233" s="69"/>
      <c r="T233" s="69"/>
      <c r="U233" s="69"/>
      <c r="V233" s="69"/>
    </row>
    <row r="234" spans="1:22" s="60" customFormat="1" ht="93.75" x14ac:dyDescent="0.3">
      <c r="A234" s="165" t="s">
        <v>448</v>
      </c>
      <c r="B234" s="70" t="s">
        <v>322</v>
      </c>
      <c r="C234" s="72" t="s">
        <v>134</v>
      </c>
      <c r="D234" s="72">
        <v>1</v>
      </c>
      <c r="E234" s="72">
        <v>1</v>
      </c>
      <c r="F234" s="114">
        <f t="shared" ref="F234:F239" si="14">H234+J234+L234+N234</f>
        <v>14195.2104017857</v>
      </c>
      <c r="G234" s="114">
        <f t="shared" ref="G234:G239" si="15">I234+K234+M234+O234+P234</f>
        <v>14195.21041</v>
      </c>
      <c r="H234" s="114">
        <v>14195.2104017857</v>
      </c>
      <c r="I234" s="114">
        <v>14195.21041</v>
      </c>
      <c r="J234" s="106"/>
      <c r="K234" s="106"/>
      <c r="L234" s="97"/>
      <c r="M234" s="97"/>
      <c r="N234" s="97"/>
      <c r="O234" s="97"/>
      <c r="P234" s="63"/>
      <c r="Q234" s="205"/>
      <c r="R234" s="187"/>
      <c r="S234" s="69"/>
      <c r="T234" s="69"/>
      <c r="U234" s="69"/>
      <c r="V234" s="69"/>
    </row>
    <row r="235" spans="1:22" s="60" customFormat="1" ht="93.75" x14ac:dyDescent="0.3">
      <c r="A235" s="165" t="s">
        <v>449</v>
      </c>
      <c r="B235" s="70" t="s">
        <v>323</v>
      </c>
      <c r="C235" s="72" t="s">
        <v>134</v>
      </c>
      <c r="D235" s="72">
        <v>1</v>
      </c>
      <c r="E235" s="72"/>
      <c r="F235" s="114">
        <f t="shared" si="14"/>
        <v>17000</v>
      </c>
      <c r="G235" s="114">
        <f t="shared" si="15"/>
        <v>0</v>
      </c>
      <c r="H235" s="114">
        <v>17000</v>
      </c>
      <c r="I235" s="114"/>
      <c r="J235" s="106"/>
      <c r="K235" s="106"/>
      <c r="L235" s="97"/>
      <c r="M235" s="97"/>
      <c r="N235" s="97"/>
      <c r="O235" s="97"/>
      <c r="P235" s="63"/>
      <c r="Q235" s="205"/>
      <c r="R235" s="187"/>
      <c r="S235" s="69"/>
      <c r="T235" s="69"/>
      <c r="U235" s="69"/>
      <c r="V235" s="69"/>
    </row>
    <row r="236" spans="1:22" s="60" customFormat="1" ht="93.75" x14ac:dyDescent="0.3">
      <c r="A236" s="165" t="s">
        <v>705</v>
      </c>
      <c r="B236" s="70" t="s">
        <v>324</v>
      </c>
      <c r="C236" s="72" t="s">
        <v>134</v>
      </c>
      <c r="D236" s="72">
        <v>1</v>
      </c>
      <c r="E236" s="72">
        <v>1</v>
      </c>
      <c r="F236" s="114">
        <f t="shared" si="14"/>
        <v>12057.889196428599</v>
      </c>
      <c r="G236" s="114">
        <f t="shared" si="15"/>
        <v>12057.8892</v>
      </c>
      <c r="H236" s="114">
        <v>12057.889196428599</v>
      </c>
      <c r="I236" s="114">
        <v>12057.8892</v>
      </c>
      <c r="J236" s="106"/>
      <c r="K236" s="106"/>
      <c r="L236" s="97"/>
      <c r="M236" s="97"/>
      <c r="N236" s="97"/>
      <c r="O236" s="97"/>
      <c r="P236" s="63"/>
      <c r="Q236" s="205"/>
      <c r="R236" s="187"/>
      <c r="S236" s="69"/>
      <c r="T236" s="69"/>
      <c r="U236" s="69"/>
      <c r="V236" s="69"/>
    </row>
    <row r="237" spans="1:22" s="60" customFormat="1" ht="93.75" x14ac:dyDescent="0.3">
      <c r="A237" s="165" t="s">
        <v>706</v>
      </c>
      <c r="B237" s="70" t="s">
        <v>325</v>
      </c>
      <c r="C237" s="72" t="s">
        <v>134</v>
      </c>
      <c r="D237" s="72">
        <v>1</v>
      </c>
      <c r="E237" s="72">
        <v>1</v>
      </c>
      <c r="F237" s="114">
        <f t="shared" si="14"/>
        <v>14295.787196428601</v>
      </c>
      <c r="G237" s="114">
        <f t="shared" si="15"/>
        <v>14295.787199999999</v>
      </c>
      <c r="H237" s="114">
        <v>14295.787196428601</v>
      </c>
      <c r="I237" s="114">
        <v>14295.787199999999</v>
      </c>
      <c r="J237" s="106"/>
      <c r="K237" s="106"/>
      <c r="L237" s="97"/>
      <c r="M237" s="97"/>
      <c r="N237" s="97"/>
      <c r="O237" s="97"/>
      <c r="P237" s="63"/>
      <c r="Q237" s="205"/>
      <c r="R237" s="187"/>
      <c r="S237" s="69"/>
      <c r="T237" s="69"/>
      <c r="U237" s="69"/>
      <c r="V237" s="69"/>
    </row>
    <row r="238" spans="1:22" s="60" customFormat="1" ht="94.5" thickBot="1" x14ac:dyDescent="0.35">
      <c r="A238" s="166" t="s">
        <v>707</v>
      </c>
      <c r="B238" s="178" t="s">
        <v>326</v>
      </c>
      <c r="C238" s="73" t="s">
        <v>134</v>
      </c>
      <c r="D238" s="73">
        <v>1</v>
      </c>
      <c r="E238" s="73">
        <v>1</v>
      </c>
      <c r="F238" s="115">
        <f t="shared" si="14"/>
        <v>12409.339241071428</v>
      </c>
      <c r="G238" s="115">
        <f t="shared" si="15"/>
        <v>12409.339239999999</v>
      </c>
      <c r="H238" s="115">
        <v>12409.339241071428</v>
      </c>
      <c r="I238" s="115">
        <v>12409.339239999999</v>
      </c>
      <c r="J238" s="116"/>
      <c r="K238" s="116"/>
      <c r="L238" s="101"/>
      <c r="M238" s="101"/>
      <c r="N238" s="101"/>
      <c r="O238" s="101"/>
      <c r="P238" s="112"/>
      <c r="Q238" s="205"/>
      <c r="R238" s="187"/>
      <c r="S238" s="69"/>
      <c r="T238" s="69"/>
      <c r="U238" s="69"/>
      <c r="V238" s="69"/>
    </row>
    <row r="239" spans="1:22" s="60" customFormat="1" ht="56.25" x14ac:dyDescent="0.3">
      <c r="A239" s="194" t="s">
        <v>347</v>
      </c>
      <c r="B239" s="68" t="s">
        <v>55</v>
      </c>
      <c r="C239" s="71" t="s">
        <v>847</v>
      </c>
      <c r="D239" s="71" t="s">
        <v>848</v>
      </c>
      <c r="E239" s="71" t="s">
        <v>848</v>
      </c>
      <c r="F239" s="287">
        <f t="shared" si="14"/>
        <v>2103236.9509107098</v>
      </c>
      <c r="G239" s="282">
        <f t="shared" si="15"/>
        <v>2103236.9509199997</v>
      </c>
      <c r="H239" s="287">
        <v>2103236.9509107098</v>
      </c>
      <c r="I239" s="282">
        <v>2103236.9509199997</v>
      </c>
      <c r="J239" s="282"/>
      <c r="K239" s="282"/>
      <c r="L239" s="282"/>
      <c r="M239" s="282"/>
      <c r="N239" s="282"/>
      <c r="O239" s="282"/>
      <c r="P239" s="280"/>
      <c r="Q239" s="277"/>
      <c r="R239" s="277"/>
      <c r="S239" s="69"/>
      <c r="T239" s="69"/>
      <c r="U239" s="69"/>
      <c r="V239" s="69"/>
    </row>
    <row r="240" spans="1:22" s="60" customFormat="1" x14ac:dyDescent="0.3">
      <c r="A240" s="197" t="s">
        <v>708</v>
      </c>
      <c r="B240" s="70" t="s">
        <v>374</v>
      </c>
      <c r="C240" s="72" t="s">
        <v>136</v>
      </c>
      <c r="D240" s="117">
        <f>66.329+15.153+4.049</f>
        <v>85.531000000000006</v>
      </c>
      <c r="E240" s="117">
        <v>85.5</v>
      </c>
      <c r="F240" s="285"/>
      <c r="G240" s="283"/>
      <c r="H240" s="285"/>
      <c r="I240" s="283"/>
      <c r="J240" s="283"/>
      <c r="K240" s="283"/>
      <c r="L240" s="283"/>
      <c r="M240" s="283"/>
      <c r="N240" s="283"/>
      <c r="O240" s="283"/>
      <c r="P240" s="281"/>
      <c r="Q240" s="276"/>
      <c r="R240" s="276"/>
      <c r="S240" s="69"/>
      <c r="T240" s="69"/>
      <c r="U240" s="69"/>
      <c r="V240" s="69"/>
    </row>
    <row r="241" spans="1:22" s="60" customFormat="1" ht="19.5" thickBot="1" x14ac:dyDescent="0.35">
      <c r="A241" s="197" t="s">
        <v>709</v>
      </c>
      <c r="B241" s="70" t="s">
        <v>430</v>
      </c>
      <c r="C241" s="72" t="s">
        <v>112</v>
      </c>
      <c r="D241" s="72">
        <f>129+2</f>
        <v>131</v>
      </c>
      <c r="E241" s="72">
        <v>131</v>
      </c>
      <c r="F241" s="286"/>
      <c r="G241" s="283"/>
      <c r="H241" s="286"/>
      <c r="I241" s="283"/>
      <c r="J241" s="283"/>
      <c r="K241" s="283"/>
      <c r="L241" s="283"/>
      <c r="M241" s="283"/>
      <c r="N241" s="283"/>
      <c r="O241" s="283"/>
      <c r="P241" s="281"/>
      <c r="Q241" s="276"/>
      <c r="R241" s="276"/>
      <c r="S241" s="69"/>
      <c r="T241" s="69"/>
      <c r="U241" s="69"/>
      <c r="V241" s="69"/>
    </row>
    <row r="242" spans="1:22" s="60" customFormat="1" ht="37.5" x14ac:dyDescent="0.3">
      <c r="A242" s="194" t="s">
        <v>348</v>
      </c>
      <c r="B242" s="68" t="s">
        <v>570</v>
      </c>
      <c r="C242" s="74" t="s">
        <v>121</v>
      </c>
      <c r="D242" s="74">
        <v>2</v>
      </c>
      <c r="E242" s="74">
        <v>2</v>
      </c>
      <c r="F242" s="287">
        <f>H242+J242+L242+N242</f>
        <v>347.17959999998902</v>
      </c>
      <c r="G242" s="282">
        <f>I242+K242+M242+O242+P242</f>
        <v>347.21934999999996</v>
      </c>
      <c r="H242" s="287">
        <v>347.17959999998902</v>
      </c>
      <c r="I242" s="282">
        <v>347.21934999999996</v>
      </c>
      <c r="J242" s="282"/>
      <c r="K242" s="282"/>
      <c r="L242" s="282"/>
      <c r="M242" s="282"/>
      <c r="N242" s="282"/>
      <c r="O242" s="282"/>
      <c r="P242" s="280"/>
      <c r="Q242" s="276"/>
      <c r="R242" s="277"/>
      <c r="S242" s="69"/>
      <c r="T242" s="69"/>
      <c r="U242" s="69"/>
      <c r="V242" s="69"/>
    </row>
    <row r="243" spans="1:22" s="60" customFormat="1" ht="19.5" thickBot="1" x14ac:dyDescent="0.35">
      <c r="A243" s="200" t="s">
        <v>784</v>
      </c>
      <c r="B243" s="178" t="s">
        <v>431</v>
      </c>
      <c r="C243" s="58" t="s">
        <v>367</v>
      </c>
      <c r="D243" s="58">
        <v>2</v>
      </c>
      <c r="E243" s="58">
        <v>2</v>
      </c>
      <c r="F243" s="286"/>
      <c r="G243" s="283"/>
      <c r="H243" s="286"/>
      <c r="I243" s="283"/>
      <c r="J243" s="283"/>
      <c r="K243" s="283"/>
      <c r="L243" s="283"/>
      <c r="M243" s="283"/>
      <c r="N243" s="283"/>
      <c r="O243" s="283"/>
      <c r="P243" s="281"/>
      <c r="Q243" s="276"/>
      <c r="R243" s="276"/>
      <c r="S243" s="69"/>
      <c r="T243" s="69"/>
      <c r="U243" s="69"/>
      <c r="V243" s="69"/>
    </row>
    <row r="244" spans="1:22" s="60" customFormat="1" ht="57" thickBot="1" x14ac:dyDescent="0.35">
      <c r="A244" s="194" t="s">
        <v>349</v>
      </c>
      <c r="B244" s="68" t="s">
        <v>571</v>
      </c>
      <c r="C244" s="74" t="s">
        <v>121</v>
      </c>
      <c r="D244" s="74">
        <v>4</v>
      </c>
      <c r="E244" s="74">
        <v>4</v>
      </c>
      <c r="F244" s="287">
        <f>H244+J244+L244+N244</f>
        <v>673.92794000000902</v>
      </c>
      <c r="G244" s="282">
        <f>I244+K244+M244+O244+P244</f>
        <v>673.93660999999997</v>
      </c>
      <c r="H244" s="287">
        <v>673.92794000000902</v>
      </c>
      <c r="I244" s="282">
        <v>673.93660999999997</v>
      </c>
      <c r="J244" s="282"/>
      <c r="K244" s="282"/>
      <c r="L244" s="282"/>
      <c r="M244" s="282"/>
      <c r="N244" s="282"/>
      <c r="O244" s="282"/>
      <c r="P244" s="280"/>
      <c r="Q244" s="276"/>
      <c r="R244" s="277"/>
      <c r="S244" s="69"/>
      <c r="T244" s="69"/>
      <c r="U244" s="69"/>
      <c r="V244" s="69"/>
    </row>
    <row r="245" spans="1:22" s="60" customFormat="1" ht="38.25" thickBot="1" x14ac:dyDescent="0.35">
      <c r="A245" s="200" t="s">
        <v>785</v>
      </c>
      <c r="B245" s="178" t="s">
        <v>432</v>
      </c>
      <c r="C245" s="221" t="s">
        <v>121</v>
      </c>
      <c r="D245" s="58">
        <v>4</v>
      </c>
      <c r="E245" s="58">
        <v>4</v>
      </c>
      <c r="F245" s="286"/>
      <c r="G245" s="283"/>
      <c r="H245" s="286"/>
      <c r="I245" s="283"/>
      <c r="J245" s="283"/>
      <c r="K245" s="283"/>
      <c r="L245" s="283"/>
      <c r="M245" s="283"/>
      <c r="N245" s="283"/>
      <c r="O245" s="283"/>
      <c r="P245" s="281"/>
      <c r="Q245" s="276"/>
      <c r="R245" s="276"/>
      <c r="S245" s="69"/>
      <c r="T245" s="69"/>
      <c r="U245" s="69"/>
      <c r="V245" s="69"/>
    </row>
    <row r="246" spans="1:22" s="60" customFormat="1" ht="56.25" x14ac:dyDescent="0.3">
      <c r="A246" s="194" t="s">
        <v>350</v>
      </c>
      <c r="B246" s="68" t="s">
        <v>572</v>
      </c>
      <c r="C246" s="221" t="s">
        <v>121</v>
      </c>
      <c r="D246" s="74">
        <v>12</v>
      </c>
      <c r="E246" s="74">
        <v>12</v>
      </c>
      <c r="F246" s="287">
        <f>H246+J246+L246+N246</f>
        <v>9394.9612699999998</v>
      </c>
      <c r="G246" s="282">
        <f>I246+K246+M246+O246+P246</f>
        <v>9394.9644200000002</v>
      </c>
      <c r="H246" s="287">
        <v>9394.9612699999998</v>
      </c>
      <c r="I246" s="282">
        <v>9394.9644200000002</v>
      </c>
      <c r="J246" s="282"/>
      <c r="K246" s="282"/>
      <c r="L246" s="282"/>
      <c r="M246" s="282"/>
      <c r="N246" s="282"/>
      <c r="O246" s="282"/>
      <c r="P246" s="280"/>
      <c r="Q246" s="276"/>
      <c r="R246" s="277"/>
      <c r="S246" s="69"/>
      <c r="T246" s="69"/>
      <c r="U246" s="69"/>
      <c r="V246" s="69"/>
    </row>
    <row r="247" spans="1:22" s="60" customFormat="1" ht="19.5" thickBot="1" x14ac:dyDescent="0.35">
      <c r="A247" s="168" t="s">
        <v>786</v>
      </c>
      <c r="B247" s="92" t="s">
        <v>433</v>
      </c>
      <c r="C247" s="93" t="s">
        <v>121</v>
      </c>
      <c r="D247" s="93">
        <v>12</v>
      </c>
      <c r="E247" s="93">
        <v>12</v>
      </c>
      <c r="F247" s="292"/>
      <c r="G247" s="288"/>
      <c r="H247" s="292"/>
      <c r="I247" s="288"/>
      <c r="J247" s="288"/>
      <c r="K247" s="288"/>
      <c r="L247" s="288"/>
      <c r="M247" s="288"/>
      <c r="N247" s="288"/>
      <c r="O247" s="288"/>
      <c r="P247" s="291"/>
      <c r="Q247" s="276"/>
      <c r="R247" s="276"/>
      <c r="S247" s="69"/>
      <c r="T247" s="69"/>
      <c r="U247" s="69"/>
      <c r="V247" s="69"/>
    </row>
    <row r="248" spans="1:22" s="60" customFormat="1" x14ac:dyDescent="0.3">
      <c r="A248" s="138"/>
      <c r="B248" s="139" t="s">
        <v>76</v>
      </c>
      <c r="C248" s="140"/>
      <c r="D248" s="140"/>
      <c r="E248" s="140"/>
      <c r="F248" s="141">
        <f>H248+J248+L248+N248</f>
        <v>1643325.4868996425</v>
      </c>
      <c r="G248" s="141">
        <f>I248+K248+M248+O248+P248</f>
        <v>1651138.0808700002</v>
      </c>
      <c r="H248" s="141">
        <f t="shared" ref="H248:P248" si="16">SUM(H249:H269)</f>
        <v>1643325.4868996425</v>
      </c>
      <c r="I248" s="141">
        <f t="shared" si="16"/>
        <v>1651138.0808700002</v>
      </c>
      <c r="J248" s="141">
        <f t="shared" si="16"/>
        <v>0</v>
      </c>
      <c r="K248" s="141">
        <f t="shared" si="16"/>
        <v>0</v>
      </c>
      <c r="L248" s="141">
        <f t="shared" si="16"/>
        <v>0</v>
      </c>
      <c r="M248" s="141">
        <f t="shared" si="16"/>
        <v>0</v>
      </c>
      <c r="N248" s="141">
        <f t="shared" si="16"/>
        <v>0</v>
      </c>
      <c r="O248" s="141">
        <f t="shared" si="16"/>
        <v>0</v>
      </c>
      <c r="P248" s="162">
        <f t="shared" si="16"/>
        <v>0</v>
      </c>
      <c r="Q248" s="69"/>
      <c r="R248" s="69"/>
      <c r="S248" s="69"/>
      <c r="T248" s="69"/>
      <c r="U248" s="69"/>
      <c r="V248" s="69"/>
    </row>
    <row r="249" spans="1:22" s="60" customFormat="1" x14ac:dyDescent="0.3">
      <c r="A249" s="195"/>
      <c r="B249" s="62" t="s">
        <v>289</v>
      </c>
      <c r="C249" s="72"/>
      <c r="D249" s="72"/>
      <c r="E249" s="72"/>
      <c r="F249" s="179"/>
      <c r="G249" s="179"/>
      <c r="H249" s="191"/>
      <c r="I249" s="191"/>
      <c r="J249" s="106"/>
      <c r="K249" s="106"/>
      <c r="L249" s="97"/>
      <c r="M249" s="97"/>
      <c r="N249" s="97"/>
      <c r="O249" s="97"/>
      <c r="P249" s="63"/>
      <c r="Q249" s="69"/>
      <c r="R249" s="69"/>
      <c r="S249" s="69"/>
      <c r="T249" s="69"/>
      <c r="U249" s="69"/>
      <c r="V249" s="69"/>
    </row>
    <row r="250" spans="1:22" s="60" customFormat="1" ht="19.5" thickBot="1" x14ac:dyDescent="0.35">
      <c r="A250" s="196"/>
      <c r="B250" s="57" t="s">
        <v>308</v>
      </c>
      <c r="C250" s="99"/>
      <c r="D250" s="99"/>
      <c r="E250" s="99"/>
      <c r="F250" s="99"/>
      <c r="G250" s="99"/>
      <c r="H250" s="100"/>
      <c r="I250" s="100"/>
      <c r="J250" s="99"/>
      <c r="K250" s="99"/>
      <c r="L250" s="99"/>
      <c r="M250" s="99"/>
      <c r="N250" s="99"/>
      <c r="O250" s="99"/>
      <c r="P250" s="112"/>
      <c r="Q250" s="69"/>
      <c r="R250" s="69"/>
      <c r="S250" s="69"/>
      <c r="T250" s="69"/>
      <c r="U250" s="69"/>
      <c r="V250" s="69"/>
    </row>
    <row r="251" spans="1:22" s="60" customFormat="1" ht="75" x14ac:dyDescent="0.3">
      <c r="A251" s="194" t="s">
        <v>351</v>
      </c>
      <c r="B251" s="68" t="s">
        <v>581</v>
      </c>
      <c r="C251" s="71" t="s">
        <v>849</v>
      </c>
      <c r="D251" s="71" t="s">
        <v>850</v>
      </c>
      <c r="E251" s="71" t="s">
        <v>850</v>
      </c>
      <c r="F251" s="287">
        <f>H251+J251+L251+N251</f>
        <v>123191.235223214</v>
      </c>
      <c r="G251" s="282">
        <f>I251+K251+M251+O251+P251</f>
        <v>123191.23523999999</v>
      </c>
      <c r="H251" s="287">
        <v>123191.235223214</v>
      </c>
      <c r="I251" s="282">
        <v>123191.23523999999</v>
      </c>
      <c r="J251" s="282"/>
      <c r="K251" s="282"/>
      <c r="L251" s="282"/>
      <c r="M251" s="282"/>
      <c r="N251" s="282"/>
      <c r="O251" s="282"/>
      <c r="P251" s="280"/>
      <c r="Q251" s="276"/>
      <c r="R251" s="277"/>
      <c r="S251" s="69"/>
      <c r="T251" s="69"/>
      <c r="U251" s="69"/>
      <c r="V251" s="69"/>
    </row>
    <row r="252" spans="1:22" s="60" customFormat="1" x14ac:dyDescent="0.3">
      <c r="A252" s="197" t="s">
        <v>787</v>
      </c>
      <c r="B252" s="70" t="s">
        <v>434</v>
      </c>
      <c r="C252" s="169" t="s">
        <v>367</v>
      </c>
      <c r="D252" s="169">
        <v>10</v>
      </c>
      <c r="E252" s="169">
        <v>10</v>
      </c>
      <c r="F252" s="285"/>
      <c r="G252" s="283"/>
      <c r="H252" s="285"/>
      <c r="I252" s="283"/>
      <c r="J252" s="283"/>
      <c r="K252" s="283"/>
      <c r="L252" s="283"/>
      <c r="M252" s="283"/>
      <c r="N252" s="283"/>
      <c r="O252" s="283"/>
      <c r="P252" s="281"/>
      <c r="Q252" s="276"/>
      <c r="R252" s="276"/>
      <c r="S252" s="69"/>
      <c r="T252" s="69"/>
      <c r="U252" s="69"/>
      <c r="V252" s="69"/>
    </row>
    <row r="253" spans="1:22" s="60" customFormat="1" ht="19.5" thickBot="1" x14ac:dyDescent="0.35">
      <c r="A253" s="251" t="s">
        <v>788</v>
      </c>
      <c r="B253" s="178" t="s">
        <v>435</v>
      </c>
      <c r="C253" s="58" t="s">
        <v>112</v>
      </c>
      <c r="D253" s="58">
        <v>3</v>
      </c>
      <c r="E253" s="58">
        <f>1+2</f>
        <v>3</v>
      </c>
      <c r="F253" s="286"/>
      <c r="G253" s="283"/>
      <c r="H253" s="286"/>
      <c r="I253" s="283"/>
      <c r="J253" s="283"/>
      <c r="K253" s="283"/>
      <c r="L253" s="283"/>
      <c r="M253" s="283"/>
      <c r="N253" s="283"/>
      <c r="O253" s="283"/>
      <c r="P253" s="281"/>
      <c r="Q253" s="276"/>
      <c r="R253" s="276"/>
      <c r="S253" s="69"/>
      <c r="T253" s="69"/>
      <c r="U253" s="69"/>
      <c r="V253" s="69"/>
    </row>
    <row r="254" spans="1:22" s="60" customFormat="1" ht="56.25" x14ac:dyDescent="0.3">
      <c r="A254" s="252" t="s">
        <v>282</v>
      </c>
      <c r="B254" s="68" t="s">
        <v>580</v>
      </c>
      <c r="C254" s="71" t="s">
        <v>851</v>
      </c>
      <c r="D254" s="71" t="s">
        <v>852</v>
      </c>
      <c r="E254" s="71" t="s">
        <v>852</v>
      </c>
      <c r="F254" s="287">
        <f>H254+J254+L254+N254</f>
        <v>315.99509999999998</v>
      </c>
      <c r="G254" s="282">
        <f>I254+K254+M254+O254+P254</f>
        <v>315.99509999999998</v>
      </c>
      <c r="H254" s="287">
        <v>315.99509999999998</v>
      </c>
      <c r="I254" s="282">
        <v>315.99509999999998</v>
      </c>
      <c r="J254" s="282"/>
      <c r="K254" s="282"/>
      <c r="L254" s="282"/>
      <c r="M254" s="282"/>
      <c r="N254" s="282"/>
      <c r="O254" s="282"/>
      <c r="P254" s="280"/>
      <c r="Q254" s="276"/>
      <c r="R254" s="277"/>
      <c r="S254" s="69"/>
      <c r="T254" s="69"/>
      <c r="U254" s="69"/>
      <c r="V254" s="69"/>
    </row>
    <row r="255" spans="1:22" s="60" customFormat="1" ht="19.5" thickBot="1" x14ac:dyDescent="0.35">
      <c r="A255" s="168" t="s">
        <v>789</v>
      </c>
      <c r="B255" s="92" t="s">
        <v>436</v>
      </c>
      <c r="C255" s="93" t="s">
        <v>112</v>
      </c>
      <c r="D255" s="93">
        <v>5</v>
      </c>
      <c r="E255" s="93">
        <v>5</v>
      </c>
      <c r="F255" s="292"/>
      <c r="G255" s="288"/>
      <c r="H255" s="292"/>
      <c r="I255" s="288"/>
      <c r="J255" s="288"/>
      <c r="K255" s="288"/>
      <c r="L255" s="288"/>
      <c r="M255" s="288"/>
      <c r="N255" s="288"/>
      <c r="O255" s="288"/>
      <c r="P255" s="291"/>
      <c r="Q255" s="276"/>
      <c r="R255" s="276"/>
      <c r="S255" s="69"/>
      <c r="T255" s="69"/>
      <c r="U255" s="69"/>
      <c r="V255" s="69"/>
    </row>
    <row r="256" spans="1:22" s="60" customFormat="1" ht="38.25" thickBot="1" x14ac:dyDescent="0.35">
      <c r="A256" s="66" t="s">
        <v>283</v>
      </c>
      <c r="B256" s="85" t="s">
        <v>578</v>
      </c>
      <c r="C256" s="223" t="s">
        <v>112</v>
      </c>
      <c r="D256" s="223">
        <v>586</v>
      </c>
      <c r="E256" s="223">
        <v>595</v>
      </c>
      <c r="F256" s="188">
        <f>H256+J256+L256+N256</f>
        <v>247360</v>
      </c>
      <c r="G256" s="188">
        <f>I256+K256+M256+O256+P256</f>
        <v>255059.8</v>
      </c>
      <c r="H256" s="188">
        <v>247360</v>
      </c>
      <c r="I256" s="188">
        <f>193494.4+61565.4</f>
        <v>255059.8</v>
      </c>
      <c r="J256" s="67"/>
      <c r="K256" s="67"/>
      <c r="L256" s="67"/>
      <c r="M256" s="67"/>
      <c r="N256" s="67"/>
      <c r="O256" s="67"/>
      <c r="P256" s="157"/>
      <c r="Q256" s="205"/>
      <c r="R256" s="187"/>
      <c r="S256" s="69"/>
      <c r="T256" s="69"/>
      <c r="U256" s="69"/>
      <c r="V256" s="69"/>
    </row>
    <row r="257" spans="1:22" s="60" customFormat="1" ht="56.25" x14ac:dyDescent="0.3">
      <c r="A257" s="194" t="s">
        <v>284</v>
      </c>
      <c r="B257" s="68" t="s">
        <v>567</v>
      </c>
      <c r="C257" s="223" t="s">
        <v>136</v>
      </c>
      <c r="D257" s="223">
        <v>1.51</v>
      </c>
      <c r="E257" s="223">
        <v>1.51</v>
      </c>
      <c r="F257" s="287">
        <f>H257+J257+L257+N257</f>
        <v>33936.743476428601</v>
      </c>
      <c r="G257" s="282">
        <f>I257+K257+M257+O257+P257</f>
        <v>33936.743470000001</v>
      </c>
      <c r="H257" s="287">
        <v>33936.743476428601</v>
      </c>
      <c r="I257" s="282">
        <v>33936.743470000001</v>
      </c>
      <c r="J257" s="282"/>
      <c r="K257" s="282"/>
      <c r="L257" s="282"/>
      <c r="M257" s="282"/>
      <c r="N257" s="282"/>
      <c r="O257" s="282"/>
      <c r="P257" s="280"/>
      <c r="Q257" s="277"/>
      <c r="R257" s="277"/>
      <c r="S257" s="69"/>
      <c r="T257" s="69"/>
      <c r="U257" s="69"/>
      <c r="V257" s="69"/>
    </row>
    <row r="258" spans="1:22" s="60" customFormat="1" ht="19.5" thickBot="1" x14ac:dyDescent="0.35">
      <c r="A258" s="200" t="s">
        <v>790</v>
      </c>
      <c r="B258" s="178" t="s">
        <v>296</v>
      </c>
      <c r="C258" s="58" t="s">
        <v>136</v>
      </c>
      <c r="D258" s="58">
        <v>1.51</v>
      </c>
      <c r="E258" s="58">
        <v>1.51</v>
      </c>
      <c r="F258" s="286"/>
      <c r="G258" s="283"/>
      <c r="H258" s="286"/>
      <c r="I258" s="283"/>
      <c r="J258" s="283"/>
      <c r="K258" s="283"/>
      <c r="L258" s="283"/>
      <c r="M258" s="283"/>
      <c r="N258" s="283"/>
      <c r="O258" s="283"/>
      <c r="P258" s="281"/>
      <c r="Q258" s="277"/>
      <c r="R258" s="276"/>
      <c r="S258" s="69"/>
      <c r="T258" s="69"/>
      <c r="U258" s="69"/>
      <c r="V258" s="69"/>
    </row>
    <row r="259" spans="1:22" s="60" customFormat="1" ht="56.25" x14ac:dyDescent="0.3">
      <c r="A259" s="194" t="s">
        <v>300</v>
      </c>
      <c r="B259" s="68" t="s">
        <v>573</v>
      </c>
      <c r="C259" s="71" t="s">
        <v>844</v>
      </c>
      <c r="D259" s="71">
        <v>7</v>
      </c>
      <c r="E259" s="71">
        <v>7</v>
      </c>
      <c r="F259" s="287">
        <f>H259+J259+L259+N259</f>
        <v>2260.5931</v>
      </c>
      <c r="G259" s="287">
        <f>I259+K259+M259+O259+P259</f>
        <v>2260.5930899999998</v>
      </c>
      <c r="H259" s="287">
        <v>2260.5931</v>
      </c>
      <c r="I259" s="287">
        <v>2260.5930899999998</v>
      </c>
      <c r="J259" s="287"/>
      <c r="K259" s="287"/>
      <c r="L259" s="287"/>
      <c r="M259" s="287"/>
      <c r="N259" s="287"/>
      <c r="O259" s="287"/>
      <c r="P259" s="289"/>
      <c r="Q259" s="277"/>
      <c r="R259" s="277"/>
      <c r="S259" s="69"/>
      <c r="T259" s="69"/>
      <c r="U259" s="69"/>
      <c r="V259" s="69"/>
    </row>
    <row r="260" spans="1:22" s="60" customFormat="1" ht="19.5" thickBot="1" x14ac:dyDescent="0.35">
      <c r="A260" s="200" t="s">
        <v>791</v>
      </c>
      <c r="B260" s="178" t="s">
        <v>437</v>
      </c>
      <c r="C260" s="58" t="s">
        <v>367</v>
      </c>
      <c r="D260" s="58">
        <v>7</v>
      </c>
      <c r="E260" s="58">
        <v>7</v>
      </c>
      <c r="F260" s="286"/>
      <c r="G260" s="286"/>
      <c r="H260" s="286"/>
      <c r="I260" s="286"/>
      <c r="J260" s="286"/>
      <c r="K260" s="286"/>
      <c r="L260" s="286"/>
      <c r="M260" s="286"/>
      <c r="N260" s="286"/>
      <c r="O260" s="286"/>
      <c r="P260" s="304"/>
      <c r="Q260" s="276"/>
      <c r="R260" s="276"/>
      <c r="S260" s="69"/>
      <c r="T260" s="69"/>
      <c r="U260" s="69"/>
      <c r="V260" s="69"/>
    </row>
    <row r="261" spans="1:22" s="60" customFormat="1" ht="37.5" x14ac:dyDescent="0.3">
      <c r="A261" s="194" t="s">
        <v>285</v>
      </c>
      <c r="B261" s="68" t="s">
        <v>574</v>
      </c>
      <c r="C261" s="71" t="s">
        <v>853</v>
      </c>
      <c r="D261" s="71" t="s">
        <v>854</v>
      </c>
      <c r="E261" s="71" t="s">
        <v>854</v>
      </c>
      <c r="F261" s="312">
        <f>H261+J261+L261+N261</f>
        <v>790000</v>
      </c>
      <c r="G261" s="315">
        <f>I261+K261+M261+O261+P261</f>
        <v>790000</v>
      </c>
      <c r="H261" s="312">
        <v>790000</v>
      </c>
      <c r="I261" s="315">
        <v>790000</v>
      </c>
      <c r="J261" s="315"/>
      <c r="K261" s="315"/>
      <c r="L261" s="315"/>
      <c r="M261" s="315"/>
      <c r="N261" s="315"/>
      <c r="O261" s="315"/>
      <c r="P261" s="317"/>
      <c r="Q261" s="276"/>
      <c r="R261" s="277"/>
      <c r="S261" s="69"/>
      <c r="T261" s="69"/>
      <c r="U261" s="69"/>
      <c r="V261" s="69"/>
    </row>
    <row r="262" spans="1:22" s="60" customFormat="1" x14ac:dyDescent="0.3">
      <c r="A262" s="197" t="s">
        <v>792</v>
      </c>
      <c r="B262" s="70" t="s">
        <v>438</v>
      </c>
      <c r="C262" s="169" t="s">
        <v>367</v>
      </c>
      <c r="D262" s="169">
        <v>1</v>
      </c>
      <c r="E262" s="169">
        <v>1</v>
      </c>
      <c r="F262" s="313"/>
      <c r="G262" s="316"/>
      <c r="H262" s="313"/>
      <c r="I262" s="316"/>
      <c r="J262" s="316"/>
      <c r="K262" s="316"/>
      <c r="L262" s="316"/>
      <c r="M262" s="316"/>
      <c r="N262" s="316"/>
      <c r="O262" s="316"/>
      <c r="P262" s="318"/>
      <c r="Q262" s="276"/>
      <c r="R262" s="276"/>
      <c r="S262" s="69"/>
      <c r="T262" s="69"/>
      <c r="U262" s="69"/>
      <c r="V262" s="69"/>
    </row>
    <row r="263" spans="1:22" s="60" customFormat="1" ht="19.5" thickBot="1" x14ac:dyDescent="0.35">
      <c r="A263" s="197" t="s">
        <v>793</v>
      </c>
      <c r="B263" s="70" t="s">
        <v>441</v>
      </c>
      <c r="C263" s="169" t="s">
        <v>367</v>
      </c>
      <c r="D263" s="169">
        <v>2</v>
      </c>
      <c r="E263" s="169">
        <v>2</v>
      </c>
      <c r="F263" s="314"/>
      <c r="G263" s="316"/>
      <c r="H263" s="314"/>
      <c r="I263" s="316"/>
      <c r="J263" s="316"/>
      <c r="K263" s="316"/>
      <c r="L263" s="316"/>
      <c r="M263" s="316"/>
      <c r="N263" s="316"/>
      <c r="O263" s="316"/>
      <c r="P263" s="318"/>
      <c r="Q263" s="276"/>
      <c r="R263" s="276"/>
      <c r="S263" s="69"/>
      <c r="T263" s="69"/>
      <c r="U263" s="69"/>
      <c r="V263" s="69"/>
    </row>
    <row r="264" spans="1:22" s="60" customFormat="1" ht="75" x14ac:dyDescent="0.3">
      <c r="A264" s="194" t="s">
        <v>352</v>
      </c>
      <c r="B264" s="68" t="s">
        <v>575</v>
      </c>
      <c r="C264" s="71" t="s">
        <v>855</v>
      </c>
      <c r="D264" s="71">
        <v>47</v>
      </c>
      <c r="E264" s="71">
        <v>47</v>
      </c>
      <c r="F264" s="287">
        <f>H264+J264+L264+N264</f>
        <v>21820.53</v>
      </c>
      <c r="G264" s="282">
        <f>I264+K264+M264+O264+P264</f>
        <v>21820.528440000002</v>
      </c>
      <c r="H264" s="287">
        <v>21820.53</v>
      </c>
      <c r="I264" s="282">
        <v>21820.528440000002</v>
      </c>
      <c r="J264" s="282"/>
      <c r="K264" s="282"/>
      <c r="L264" s="282"/>
      <c r="M264" s="282"/>
      <c r="N264" s="282"/>
      <c r="O264" s="282"/>
      <c r="P264" s="280"/>
      <c r="Q264" s="277"/>
      <c r="R264" s="277"/>
      <c r="S264" s="69"/>
      <c r="T264" s="69"/>
      <c r="U264" s="69"/>
      <c r="V264" s="69"/>
    </row>
    <row r="265" spans="1:22" s="60" customFormat="1" ht="19.5" thickBot="1" x14ac:dyDescent="0.35">
      <c r="A265" s="200" t="s">
        <v>794</v>
      </c>
      <c r="B265" s="118" t="s">
        <v>439</v>
      </c>
      <c r="C265" s="58" t="s">
        <v>112</v>
      </c>
      <c r="D265" s="58">
        <v>47</v>
      </c>
      <c r="E265" s="58">
        <v>47</v>
      </c>
      <c r="F265" s="286"/>
      <c r="G265" s="283"/>
      <c r="H265" s="286"/>
      <c r="I265" s="283"/>
      <c r="J265" s="283"/>
      <c r="K265" s="283"/>
      <c r="L265" s="283"/>
      <c r="M265" s="283"/>
      <c r="N265" s="283"/>
      <c r="O265" s="283"/>
      <c r="P265" s="281"/>
      <c r="Q265" s="276"/>
      <c r="R265" s="276"/>
      <c r="S265" s="69"/>
      <c r="T265" s="69"/>
      <c r="U265" s="69"/>
      <c r="V265" s="69"/>
    </row>
    <row r="266" spans="1:22" s="60" customFormat="1" ht="75" x14ac:dyDescent="0.3">
      <c r="A266" s="194" t="s">
        <v>353</v>
      </c>
      <c r="B266" s="68" t="s">
        <v>576</v>
      </c>
      <c r="C266" s="71" t="s">
        <v>855</v>
      </c>
      <c r="D266" s="71">
        <v>31</v>
      </c>
      <c r="E266" s="71">
        <v>31</v>
      </c>
      <c r="F266" s="287">
        <f>H266+J266+L266+N266</f>
        <v>18000.39</v>
      </c>
      <c r="G266" s="282">
        <f>I266+K266+M266+O266+P266</f>
        <v>18000.385529999996</v>
      </c>
      <c r="H266" s="287">
        <v>18000.39</v>
      </c>
      <c r="I266" s="282">
        <v>18000.385529999996</v>
      </c>
      <c r="J266" s="282"/>
      <c r="K266" s="282"/>
      <c r="L266" s="282"/>
      <c r="M266" s="282"/>
      <c r="N266" s="282"/>
      <c r="O266" s="282"/>
      <c r="P266" s="280"/>
      <c r="Q266" s="276"/>
      <c r="R266" s="277"/>
      <c r="S266" s="69"/>
      <c r="T266" s="69"/>
      <c r="U266" s="69"/>
      <c r="V266" s="69"/>
    </row>
    <row r="267" spans="1:22" s="60" customFormat="1" ht="19.5" thickBot="1" x14ac:dyDescent="0.35">
      <c r="A267" s="200" t="s">
        <v>795</v>
      </c>
      <c r="B267" s="118" t="s">
        <v>439</v>
      </c>
      <c r="C267" s="58" t="s">
        <v>112</v>
      </c>
      <c r="D267" s="58">
        <v>31</v>
      </c>
      <c r="E267" s="58">
        <v>31</v>
      </c>
      <c r="F267" s="286"/>
      <c r="G267" s="283"/>
      <c r="H267" s="286"/>
      <c r="I267" s="283"/>
      <c r="J267" s="283"/>
      <c r="K267" s="283"/>
      <c r="L267" s="283"/>
      <c r="M267" s="283"/>
      <c r="N267" s="283"/>
      <c r="O267" s="283"/>
      <c r="P267" s="281"/>
      <c r="Q267" s="276"/>
      <c r="R267" s="276"/>
      <c r="S267" s="69"/>
      <c r="T267" s="69"/>
      <c r="U267" s="69"/>
      <c r="V267" s="69"/>
    </row>
    <row r="268" spans="1:22" s="60" customFormat="1" ht="37.5" x14ac:dyDescent="0.3">
      <c r="A268" s="298" t="s">
        <v>354</v>
      </c>
      <c r="B268" s="68" t="s">
        <v>577</v>
      </c>
      <c r="C268" s="223" t="s">
        <v>112</v>
      </c>
      <c r="D268" s="74"/>
      <c r="E268" s="74">
        <v>540</v>
      </c>
      <c r="F268" s="287">
        <f>H268+J268+L268+N268</f>
        <v>406440</v>
      </c>
      <c r="G268" s="282">
        <f>I268+K268+M268+O268+P268</f>
        <v>406552.8</v>
      </c>
      <c r="H268" s="287">
        <v>406440</v>
      </c>
      <c r="I268" s="282">
        <f>107344.8+299208</f>
        <v>406552.8</v>
      </c>
      <c r="J268" s="282"/>
      <c r="K268" s="282"/>
      <c r="L268" s="282"/>
      <c r="M268" s="282"/>
      <c r="N268" s="282"/>
      <c r="O268" s="282"/>
      <c r="P268" s="280"/>
      <c r="Q268" s="276"/>
      <c r="R268" s="277"/>
      <c r="S268" s="69"/>
      <c r="T268" s="69"/>
      <c r="U268" s="69"/>
      <c r="V268" s="69"/>
    </row>
    <row r="269" spans="1:22" s="60" customFormat="1" ht="20.25" thickBot="1" x14ac:dyDescent="0.35">
      <c r="A269" s="299"/>
      <c r="B269" s="147"/>
      <c r="C269" s="93"/>
      <c r="D269" s="93"/>
      <c r="E269" s="93"/>
      <c r="F269" s="292"/>
      <c r="G269" s="288"/>
      <c r="H269" s="292"/>
      <c r="I269" s="288"/>
      <c r="J269" s="288"/>
      <c r="K269" s="288"/>
      <c r="L269" s="288"/>
      <c r="M269" s="288"/>
      <c r="N269" s="288"/>
      <c r="O269" s="288"/>
      <c r="P269" s="291"/>
      <c r="Q269" s="276"/>
      <c r="R269" s="276"/>
      <c r="S269" s="69"/>
      <c r="T269" s="69"/>
      <c r="U269" s="69"/>
      <c r="V269" s="69"/>
    </row>
    <row r="270" spans="1:22" s="42" customFormat="1" ht="39.75" thickBot="1" x14ac:dyDescent="0.35">
      <c r="A270" s="128"/>
      <c r="B270" s="265" t="s">
        <v>290</v>
      </c>
      <c r="C270" s="266"/>
      <c r="D270" s="266"/>
      <c r="E270" s="266"/>
      <c r="F270" s="255"/>
      <c r="G270" s="255"/>
      <c r="H270" s="255"/>
      <c r="I270" s="255"/>
      <c r="J270" s="267"/>
      <c r="K270" s="267"/>
      <c r="L270" s="267"/>
      <c r="M270" s="267"/>
      <c r="N270" s="267"/>
      <c r="O270" s="267"/>
      <c r="P270" s="268"/>
      <c r="Q270" s="203"/>
      <c r="R270" s="203"/>
      <c r="S270" s="203"/>
      <c r="T270" s="203"/>
      <c r="U270" s="203"/>
      <c r="V270" s="203"/>
    </row>
    <row r="271" spans="1:22" s="42" customFormat="1" ht="19.5" thickBot="1" x14ac:dyDescent="0.35">
      <c r="A271" s="142"/>
      <c r="B271" s="143" t="s">
        <v>309</v>
      </c>
      <c r="C271" s="144"/>
      <c r="D271" s="144"/>
      <c r="E271" s="144"/>
      <c r="F271" s="145">
        <f>H271+J271+L271+N271</f>
        <v>701670.30543375004</v>
      </c>
      <c r="G271" s="145">
        <f>I271+K271+M271+O271+P271</f>
        <v>646022.00886357133</v>
      </c>
      <c r="H271" s="145">
        <f>H274+H272</f>
        <v>701670.30543375004</v>
      </c>
      <c r="I271" s="145">
        <f t="shared" ref="I271:P271" si="17">I274+I272</f>
        <v>646022.00886357133</v>
      </c>
      <c r="J271" s="146">
        <f t="shared" si="17"/>
        <v>0</v>
      </c>
      <c r="K271" s="146">
        <f t="shared" si="17"/>
        <v>0</v>
      </c>
      <c r="L271" s="146">
        <f t="shared" si="17"/>
        <v>0</v>
      </c>
      <c r="M271" s="146">
        <f t="shared" si="17"/>
        <v>0</v>
      </c>
      <c r="N271" s="146">
        <f t="shared" si="17"/>
        <v>0</v>
      </c>
      <c r="O271" s="146">
        <f t="shared" si="17"/>
        <v>0</v>
      </c>
      <c r="P271" s="163">
        <f t="shared" si="17"/>
        <v>0</v>
      </c>
      <c r="Q271" s="203"/>
      <c r="R271" s="203"/>
      <c r="S271" s="203"/>
      <c r="T271" s="203"/>
      <c r="U271" s="203"/>
      <c r="V271" s="203"/>
    </row>
    <row r="272" spans="1:22" s="60" customFormat="1" ht="37.5" x14ac:dyDescent="0.3">
      <c r="A272" s="194" t="s">
        <v>355</v>
      </c>
      <c r="B272" s="68" t="s">
        <v>73</v>
      </c>
      <c r="C272" s="74" t="s">
        <v>112</v>
      </c>
      <c r="D272" s="74">
        <v>1</v>
      </c>
      <c r="E272" s="74"/>
      <c r="F272" s="287">
        <f>H272+J272+L272+N272</f>
        <v>30000</v>
      </c>
      <c r="G272" s="287">
        <f>I272+K272+M272+O272+P272</f>
        <v>0</v>
      </c>
      <c r="H272" s="287">
        <v>30000</v>
      </c>
      <c r="I272" s="287"/>
      <c r="J272" s="287"/>
      <c r="K272" s="287"/>
      <c r="L272" s="287"/>
      <c r="M272" s="287"/>
      <c r="N272" s="287"/>
      <c r="O272" s="287"/>
      <c r="P272" s="289"/>
      <c r="Q272" s="69"/>
      <c r="R272" s="69"/>
      <c r="S272" s="69"/>
      <c r="T272" s="69"/>
      <c r="U272" s="69"/>
      <c r="V272" s="69"/>
    </row>
    <row r="273" spans="1:22" s="60" customFormat="1" ht="19.5" thickBot="1" x14ac:dyDescent="0.35">
      <c r="A273" s="168" t="s">
        <v>796</v>
      </c>
      <c r="B273" s="92" t="s">
        <v>440</v>
      </c>
      <c r="C273" s="93" t="s">
        <v>112</v>
      </c>
      <c r="D273" s="93">
        <v>1</v>
      </c>
      <c r="E273" s="93"/>
      <c r="F273" s="292"/>
      <c r="G273" s="292"/>
      <c r="H273" s="292"/>
      <c r="I273" s="292"/>
      <c r="J273" s="292"/>
      <c r="K273" s="292"/>
      <c r="L273" s="292"/>
      <c r="M273" s="292"/>
      <c r="N273" s="292"/>
      <c r="O273" s="292"/>
      <c r="P273" s="290"/>
      <c r="Q273" s="69"/>
      <c r="R273" s="69"/>
      <c r="S273" s="69"/>
      <c r="T273" s="69"/>
      <c r="U273" s="69"/>
      <c r="V273" s="69"/>
    </row>
    <row r="274" spans="1:22" s="60" customFormat="1" ht="56.25" x14ac:dyDescent="0.3">
      <c r="A274" s="151" t="s">
        <v>710</v>
      </c>
      <c r="B274" s="96" t="s">
        <v>589</v>
      </c>
      <c r="C274" s="237" t="s">
        <v>847</v>
      </c>
      <c r="D274" s="237" t="s">
        <v>857</v>
      </c>
      <c r="E274" s="237" t="s">
        <v>857</v>
      </c>
      <c r="F274" s="182">
        <f>H274+J274+L274+N274</f>
        <v>671670.30543375004</v>
      </c>
      <c r="G274" s="182">
        <f>I274+K274+M274+O274+P274</f>
        <v>646022.00886357133</v>
      </c>
      <c r="H274" s="182">
        <f>H275+H313</f>
        <v>671670.30543375004</v>
      </c>
      <c r="I274" s="182">
        <f>I275+I313</f>
        <v>646022.00886357133</v>
      </c>
      <c r="J274" s="182"/>
      <c r="K274" s="182"/>
      <c r="L274" s="182"/>
      <c r="M274" s="182"/>
      <c r="N274" s="182"/>
      <c r="O274" s="182"/>
      <c r="P274" s="183"/>
      <c r="Q274" s="187"/>
      <c r="R274" s="187"/>
      <c r="S274" s="69"/>
      <c r="T274" s="69"/>
      <c r="U274" s="69"/>
      <c r="V274" s="69"/>
    </row>
    <row r="275" spans="1:22" s="60" customFormat="1" ht="56.25" x14ac:dyDescent="0.3">
      <c r="A275" s="195"/>
      <c r="B275" s="238" t="s">
        <v>14</v>
      </c>
      <c r="C275" s="237" t="s">
        <v>847</v>
      </c>
      <c r="D275" s="237" t="s">
        <v>856</v>
      </c>
      <c r="E275" s="237" t="s">
        <v>856</v>
      </c>
      <c r="F275" s="179">
        <f>H275+J275+L275+N275</f>
        <v>518443.74923250003</v>
      </c>
      <c r="G275" s="179">
        <f>I275+K275+M275+O275+P275</f>
        <v>492795.45266232133</v>
      </c>
      <c r="H275" s="179">
        <f>SUM(H276:H312)</f>
        <v>518443.74923250003</v>
      </c>
      <c r="I275" s="179">
        <f>SUM(I276:I312)</f>
        <v>492795.45266232133</v>
      </c>
      <c r="J275" s="239"/>
      <c r="K275" s="239"/>
      <c r="L275" s="239"/>
      <c r="M275" s="239"/>
      <c r="N275" s="239"/>
      <c r="O275" s="239"/>
      <c r="P275" s="240"/>
      <c r="Q275" s="69"/>
      <c r="R275" s="69"/>
      <c r="S275" s="69"/>
      <c r="T275" s="69"/>
      <c r="U275" s="69"/>
      <c r="V275" s="69"/>
    </row>
    <row r="276" spans="1:22" s="76" customFormat="1" x14ac:dyDescent="0.3">
      <c r="A276" s="165" t="s">
        <v>711</v>
      </c>
      <c r="B276" s="70" t="s">
        <v>523</v>
      </c>
      <c r="C276" s="169" t="s">
        <v>136</v>
      </c>
      <c r="D276" s="169">
        <v>0.64</v>
      </c>
      <c r="E276" s="169">
        <v>0.64</v>
      </c>
      <c r="F276" s="98">
        <f t="shared" ref="F276:F284" si="18">H276+J276+L276+N276</f>
        <v>4867.8224175000005</v>
      </c>
      <c r="G276" s="98">
        <f t="shared" ref="G276:G312" si="19">I276+K276+M276+O276+P276</f>
        <v>4867.8224175000005</v>
      </c>
      <c r="H276" s="98">
        <v>4867.8224175000005</v>
      </c>
      <c r="I276" s="98">
        <v>4867.8224175000005</v>
      </c>
      <c r="J276" s="191"/>
      <c r="K276" s="191"/>
      <c r="L276" s="191"/>
      <c r="M276" s="191"/>
      <c r="N276" s="191"/>
      <c r="O276" s="191"/>
      <c r="P276" s="186"/>
      <c r="Q276" s="204"/>
      <c r="R276" s="204"/>
      <c r="S276" s="204"/>
      <c r="T276" s="204"/>
      <c r="U276" s="204"/>
      <c r="V276" s="204"/>
    </row>
    <row r="277" spans="1:22" s="76" customFormat="1" x14ac:dyDescent="0.3">
      <c r="A277" s="165" t="s">
        <v>712</v>
      </c>
      <c r="B277" s="70" t="s">
        <v>524</v>
      </c>
      <c r="C277" s="169" t="s">
        <v>136</v>
      </c>
      <c r="D277" s="169">
        <v>4.1399999999999997</v>
      </c>
      <c r="E277" s="169">
        <v>4.1399999999999997</v>
      </c>
      <c r="F277" s="98">
        <f t="shared" si="18"/>
        <v>42932.233128749896</v>
      </c>
      <c r="G277" s="98">
        <f t="shared" si="19"/>
        <v>42932.233128749896</v>
      </c>
      <c r="H277" s="98">
        <v>42932.233128749896</v>
      </c>
      <c r="I277" s="98">
        <v>42932.233128749896</v>
      </c>
      <c r="J277" s="191"/>
      <c r="K277" s="191"/>
      <c r="L277" s="191"/>
      <c r="M277" s="191"/>
      <c r="N277" s="191"/>
      <c r="O277" s="191"/>
      <c r="P277" s="186"/>
      <c r="Q277" s="204"/>
      <c r="R277" s="204"/>
      <c r="S277" s="204"/>
      <c r="T277" s="204"/>
      <c r="U277" s="204"/>
      <c r="V277" s="204"/>
    </row>
    <row r="278" spans="1:22" s="76" customFormat="1" x14ac:dyDescent="0.3">
      <c r="A278" s="165" t="s">
        <v>713</v>
      </c>
      <c r="B278" s="70" t="s">
        <v>525</v>
      </c>
      <c r="C278" s="169" t="s">
        <v>136</v>
      </c>
      <c r="D278" s="169">
        <v>7.3</v>
      </c>
      <c r="E278" s="169">
        <v>7.3</v>
      </c>
      <c r="F278" s="98">
        <f t="shared" si="18"/>
        <v>64333.031752499999</v>
      </c>
      <c r="G278" s="98">
        <f t="shared" si="19"/>
        <v>64333.031752499999</v>
      </c>
      <c r="H278" s="98">
        <v>64333.031752499999</v>
      </c>
      <c r="I278" s="98">
        <v>64333.031752499999</v>
      </c>
      <c r="J278" s="191"/>
      <c r="K278" s="191"/>
      <c r="L278" s="191"/>
      <c r="M278" s="191"/>
      <c r="N278" s="191"/>
      <c r="O278" s="191"/>
      <c r="P278" s="186"/>
      <c r="Q278" s="204"/>
      <c r="R278" s="204"/>
      <c r="S278" s="204"/>
      <c r="T278" s="204"/>
      <c r="U278" s="204"/>
      <c r="V278" s="204"/>
    </row>
    <row r="279" spans="1:22" s="76" customFormat="1" x14ac:dyDescent="0.3">
      <c r="A279" s="165" t="s">
        <v>714</v>
      </c>
      <c r="B279" s="70" t="s">
        <v>526</v>
      </c>
      <c r="C279" s="169" t="s">
        <v>136</v>
      </c>
      <c r="D279" s="169">
        <v>0.8</v>
      </c>
      <c r="E279" s="169">
        <v>0.8</v>
      </c>
      <c r="F279" s="98">
        <f t="shared" si="18"/>
        <v>6586.8003074999997</v>
      </c>
      <c r="G279" s="98">
        <f t="shared" si="19"/>
        <v>6586.8003074999997</v>
      </c>
      <c r="H279" s="98">
        <v>6586.8003074999997</v>
      </c>
      <c r="I279" s="98">
        <v>6586.8003074999997</v>
      </c>
      <c r="J279" s="191"/>
      <c r="K279" s="191"/>
      <c r="L279" s="191"/>
      <c r="M279" s="191"/>
      <c r="N279" s="191"/>
      <c r="O279" s="191"/>
      <c r="P279" s="186"/>
      <c r="Q279" s="204"/>
      <c r="R279" s="204"/>
      <c r="S279" s="204"/>
      <c r="T279" s="204"/>
      <c r="U279" s="204"/>
      <c r="V279" s="204"/>
    </row>
    <row r="280" spans="1:22" s="76" customFormat="1" x14ac:dyDescent="0.3">
      <c r="A280" s="165" t="s">
        <v>715</v>
      </c>
      <c r="B280" s="70" t="s">
        <v>527</v>
      </c>
      <c r="C280" s="169" t="s">
        <v>136</v>
      </c>
      <c r="D280" s="169">
        <v>3</v>
      </c>
      <c r="E280" s="169">
        <v>3</v>
      </c>
      <c r="F280" s="98">
        <f t="shared" si="18"/>
        <v>24129.819262500001</v>
      </c>
      <c r="G280" s="98">
        <f t="shared" si="19"/>
        <v>24129.819262500001</v>
      </c>
      <c r="H280" s="98">
        <v>24129.819262500001</v>
      </c>
      <c r="I280" s="98">
        <v>24129.819262500001</v>
      </c>
      <c r="J280" s="191"/>
      <c r="K280" s="191"/>
      <c r="L280" s="191"/>
      <c r="M280" s="191"/>
      <c r="N280" s="191"/>
      <c r="O280" s="191"/>
      <c r="P280" s="186"/>
      <c r="Q280" s="204"/>
      <c r="R280" s="204"/>
      <c r="S280" s="204"/>
      <c r="T280" s="204"/>
      <c r="U280" s="204"/>
      <c r="V280" s="204"/>
    </row>
    <row r="281" spans="1:22" s="76" customFormat="1" x14ac:dyDescent="0.3">
      <c r="A281" s="165" t="s">
        <v>716</v>
      </c>
      <c r="B281" s="70" t="s">
        <v>528</v>
      </c>
      <c r="C281" s="169" t="s">
        <v>136</v>
      </c>
      <c r="D281" s="169">
        <v>3.4</v>
      </c>
      <c r="E281" s="169">
        <v>3.4</v>
      </c>
      <c r="F281" s="98">
        <f t="shared" si="18"/>
        <v>28795.312113749998</v>
      </c>
      <c r="G281" s="98">
        <f t="shared" si="19"/>
        <v>28795.312113749998</v>
      </c>
      <c r="H281" s="98">
        <v>28795.312113749998</v>
      </c>
      <c r="I281" s="98">
        <v>28795.312113749998</v>
      </c>
      <c r="J281" s="241"/>
      <c r="K281" s="241"/>
      <c r="L281" s="241"/>
      <c r="M281" s="241"/>
      <c r="N281" s="241"/>
      <c r="O281" s="241"/>
      <c r="P281" s="242"/>
      <c r="Q281" s="204"/>
      <c r="R281" s="204"/>
      <c r="S281" s="204"/>
      <c r="T281" s="204"/>
      <c r="U281" s="204"/>
      <c r="V281" s="204"/>
    </row>
    <row r="282" spans="1:22" s="76" customFormat="1" x14ac:dyDescent="0.3">
      <c r="A282" s="165" t="s">
        <v>717</v>
      </c>
      <c r="B282" s="70" t="s">
        <v>529</v>
      </c>
      <c r="C282" s="169" t="s">
        <v>136</v>
      </c>
      <c r="D282" s="169">
        <v>2.76</v>
      </c>
      <c r="E282" s="169">
        <v>2.76</v>
      </c>
      <c r="F282" s="98">
        <f t="shared" si="18"/>
        <v>22911.122561250002</v>
      </c>
      <c r="G282" s="98">
        <f t="shared" si="19"/>
        <v>22911.122561250002</v>
      </c>
      <c r="H282" s="98">
        <v>22911.122561250002</v>
      </c>
      <c r="I282" s="98">
        <v>22911.122561250002</v>
      </c>
      <c r="J282" s="241"/>
      <c r="K282" s="241"/>
      <c r="L282" s="241"/>
      <c r="M282" s="241"/>
      <c r="N282" s="241"/>
      <c r="O282" s="241"/>
      <c r="P282" s="242"/>
      <c r="Q282" s="204"/>
      <c r="R282" s="204"/>
      <c r="S282" s="204"/>
      <c r="T282" s="204"/>
      <c r="U282" s="204"/>
      <c r="V282" s="204"/>
    </row>
    <row r="283" spans="1:22" s="76" customFormat="1" x14ac:dyDescent="0.3">
      <c r="A283" s="165" t="s">
        <v>718</v>
      </c>
      <c r="B283" s="70" t="s">
        <v>530</v>
      </c>
      <c r="C283" s="169" t="s">
        <v>136</v>
      </c>
      <c r="D283" s="169">
        <v>1.85</v>
      </c>
      <c r="E283" s="169">
        <v>1.85</v>
      </c>
      <c r="F283" s="98">
        <f t="shared" si="18"/>
        <v>22269.001518749999</v>
      </c>
      <c r="G283" s="98">
        <f t="shared" si="19"/>
        <v>22269.001518749999</v>
      </c>
      <c r="H283" s="98">
        <v>22269.001518749999</v>
      </c>
      <c r="I283" s="98">
        <v>22269.001518749999</v>
      </c>
      <c r="J283" s="241"/>
      <c r="K283" s="241"/>
      <c r="L283" s="241"/>
      <c r="M283" s="241"/>
      <c r="N283" s="241"/>
      <c r="O283" s="241"/>
      <c r="P283" s="242"/>
      <c r="Q283" s="204"/>
      <c r="R283" s="204"/>
      <c r="S283" s="204"/>
      <c r="T283" s="204"/>
      <c r="U283" s="204"/>
      <c r="V283" s="204"/>
    </row>
    <row r="284" spans="1:22" s="76" customFormat="1" x14ac:dyDescent="0.3">
      <c r="A284" s="165" t="s">
        <v>719</v>
      </c>
      <c r="B284" s="70" t="s">
        <v>531</v>
      </c>
      <c r="C284" s="169" t="s">
        <v>136</v>
      </c>
      <c r="D284" s="169">
        <v>2.14</v>
      </c>
      <c r="E284" s="169">
        <v>2.14</v>
      </c>
      <c r="F284" s="98">
        <f t="shared" si="18"/>
        <v>20409.872385000002</v>
      </c>
      <c r="G284" s="98">
        <f t="shared" si="19"/>
        <v>16327.897919642901</v>
      </c>
      <c r="H284" s="98">
        <v>20409.872385000002</v>
      </c>
      <c r="I284" s="98">
        <v>16327.897919642901</v>
      </c>
      <c r="J284" s="241"/>
      <c r="K284" s="241"/>
      <c r="L284" s="241"/>
      <c r="M284" s="241"/>
      <c r="N284" s="241"/>
      <c r="O284" s="241"/>
      <c r="P284" s="242"/>
      <c r="Q284" s="204"/>
      <c r="R284" s="204"/>
      <c r="S284" s="204"/>
      <c r="T284" s="204"/>
      <c r="U284" s="204"/>
      <c r="V284" s="204"/>
    </row>
    <row r="285" spans="1:22" s="76" customFormat="1" x14ac:dyDescent="0.3">
      <c r="A285" s="165" t="s">
        <v>720</v>
      </c>
      <c r="B285" s="70" t="s">
        <v>516</v>
      </c>
      <c r="C285" s="169" t="s">
        <v>136</v>
      </c>
      <c r="D285" s="169">
        <v>0.4</v>
      </c>
      <c r="E285" s="169">
        <v>0.4</v>
      </c>
      <c r="F285" s="98">
        <f t="shared" ref="F285:F309" si="20">H285+J285+L285+N285</f>
        <v>6449.4145012499994</v>
      </c>
      <c r="G285" s="98">
        <f t="shared" si="19"/>
        <v>5159.5315982142802</v>
      </c>
      <c r="H285" s="98">
        <v>6449.4145012499994</v>
      </c>
      <c r="I285" s="98">
        <v>5159.5315982142802</v>
      </c>
      <c r="J285" s="241"/>
      <c r="K285" s="241"/>
      <c r="L285" s="241"/>
      <c r="M285" s="241"/>
      <c r="N285" s="241"/>
      <c r="O285" s="241"/>
      <c r="P285" s="242"/>
      <c r="Q285" s="204"/>
      <c r="R285" s="204"/>
      <c r="S285" s="204"/>
      <c r="T285" s="204"/>
      <c r="U285" s="204"/>
      <c r="V285" s="204"/>
    </row>
    <row r="286" spans="1:22" s="76" customFormat="1" x14ac:dyDescent="0.3">
      <c r="A286" s="165" t="s">
        <v>721</v>
      </c>
      <c r="B286" s="70" t="s">
        <v>532</v>
      </c>
      <c r="C286" s="169" t="s">
        <v>136</v>
      </c>
      <c r="D286" s="169">
        <v>1.74</v>
      </c>
      <c r="E286" s="169">
        <v>1.74</v>
      </c>
      <c r="F286" s="98">
        <f t="shared" si="20"/>
        <v>16675.032779999998</v>
      </c>
      <c r="G286" s="98">
        <f t="shared" si="19"/>
        <v>13340.0262321429</v>
      </c>
      <c r="H286" s="98">
        <v>16675.032779999998</v>
      </c>
      <c r="I286" s="98">
        <v>13340.0262321429</v>
      </c>
      <c r="J286" s="241"/>
      <c r="K286" s="241"/>
      <c r="L286" s="241"/>
      <c r="M286" s="241"/>
      <c r="N286" s="241"/>
      <c r="O286" s="241"/>
      <c r="P286" s="242"/>
      <c r="Q286" s="204"/>
      <c r="R286" s="204"/>
      <c r="S286" s="204"/>
      <c r="T286" s="204"/>
      <c r="U286" s="204"/>
      <c r="V286" s="204"/>
    </row>
    <row r="287" spans="1:22" s="76" customFormat="1" x14ac:dyDescent="0.3">
      <c r="A287" s="165" t="s">
        <v>722</v>
      </c>
      <c r="B287" s="70" t="s">
        <v>533</v>
      </c>
      <c r="C287" s="169" t="s">
        <v>136</v>
      </c>
      <c r="D287" s="169">
        <v>1.72</v>
      </c>
      <c r="E287" s="169">
        <v>1.72</v>
      </c>
      <c r="F287" s="98">
        <f t="shared" si="20"/>
        <v>25688.4649875</v>
      </c>
      <c r="G287" s="98">
        <f t="shared" si="19"/>
        <v>25688.4649875</v>
      </c>
      <c r="H287" s="98">
        <v>25688.4649875</v>
      </c>
      <c r="I287" s="98">
        <v>25688.4649875</v>
      </c>
      <c r="J287" s="191"/>
      <c r="K287" s="191"/>
      <c r="L287" s="191"/>
      <c r="M287" s="191"/>
      <c r="N287" s="191"/>
      <c r="O287" s="191"/>
      <c r="P287" s="186"/>
      <c r="Q287" s="204"/>
      <c r="R287" s="204"/>
      <c r="S287" s="204"/>
      <c r="T287" s="204"/>
      <c r="U287" s="204"/>
      <c r="V287" s="204"/>
    </row>
    <row r="288" spans="1:22" s="76" customFormat="1" x14ac:dyDescent="0.3">
      <c r="A288" s="165" t="s">
        <v>723</v>
      </c>
      <c r="B288" s="70" t="s">
        <v>517</v>
      </c>
      <c r="C288" s="169" t="s">
        <v>136</v>
      </c>
      <c r="D288" s="169">
        <v>2.92</v>
      </c>
      <c r="E288" s="169">
        <v>2.92</v>
      </c>
      <c r="F288" s="98">
        <f t="shared" si="20"/>
        <v>28843.842720000001</v>
      </c>
      <c r="G288" s="98">
        <f t="shared" si="19"/>
        <v>28843.842720000001</v>
      </c>
      <c r="H288" s="98">
        <v>28843.842720000001</v>
      </c>
      <c r="I288" s="98">
        <v>28843.842720000001</v>
      </c>
      <c r="J288" s="191"/>
      <c r="K288" s="191"/>
      <c r="L288" s="191"/>
      <c r="M288" s="191"/>
      <c r="N288" s="191"/>
      <c r="O288" s="191"/>
      <c r="P288" s="186"/>
      <c r="Q288" s="204"/>
      <c r="R288" s="204"/>
      <c r="S288" s="204"/>
      <c r="T288" s="204"/>
      <c r="U288" s="204"/>
      <c r="V288" s="204"/>
    </row>
    <row r="289" spans="1:22" s="76" customFormat="1" x14ac:dyDescent="0.3">
      <c r="A289" s="165" t="s">
        <v>724</v>
      </c>
      <c r="B289" s="70" t="s">
        <v>534</v>
      </c>
      <c r="C289" s="169" t="s">
        <v>136</v>
      </c>
      <c r="D289" s="169">
        <v>0.58499999999999996</v>
      </c>
      <c r="E289" s="169">
        <v>0.58499999999999996</v>
      </c>
      <c r="F289" s="98">
        <f t="shared" si="20"/>
        <v>6203.4384300000002</v>
      </c>
      <c r="G289" s="98">
        <f t="shared" si="19"/>
        <v>6203.4384300000002</v>
      </c>
      <c r="H289" s="98">
        <v>6203.4384300000002</v>
      </c>
      <c r="I289" s="98">
        <v>6203.4384300000002</v>
      </c>
      <c r="J289" s="191"/>
      <c r="K289" s="191"/>
      <c r="L289" s="191"/>
      <c r="M289" s="191"/>
      <c r="N289" s="191"/>
      <c r="O289" s="191"/>
      <c r="P289" s="186"/>
      <c r="Q289" s="204"/>
      <c r="R289" s="204"/>
      <c r="S289" s="204"/>
      <c r="T289" s="204"/>
      <c r="U289" s="204"/>
      <c r="V289" s="204"/>
    </row>
    <row r="290" spans="1:22" s="76" customFormat="1" x14ac:dyDescent="0.3">
      <c r="A290" s="165" t="s">
        <v>725</v>
      </c>
      <c r="B290" s="70" t="s">
        <v>535</v>
      </c>
      <c r="C290" s="169" t="s">
        <v>136</v>
      </c>
      <c r="D290" s="169">
        <v>2.3199999999999998</v>
      </c>
      <c r="E290" s="169">
        <v>2.3199999999999998</v>
      </c>
      <c r="F290" s="98">
        <f t="shared" si="20"/>
        <v>21517.203225000001</v>
      </c>
      <c r="G290" s="98">
        <f t="shared" si="19"/>
        <v>21517.203225000001</v>
      </c>
      <c r="H290" s="98">
        <v>21517.203225000001</v>
      </c>
      <c r="I290" s="98">
        <v>21517.203225000001</v>
      </c>
      <c r="J290" s="191"/>
      <c r="K290" s="191"/>
      <c r="L290" s="191"/>
      <c r="M290" s="191"/>
      <c r="N290" s="191"/>
      <c r="O290" s="191"/>
      <c r="P290" s="186"/>
      <c r="Q290" s="204"/>
      <c r="R290" s="204"/>
      <c r="S290" s="204"/>
      <c r="T290" s="204"/>
      <c r="U290" s="204"/>
      <c r="V290" s="204"/>
    </row>
    <row r="291" spans="1:22" s="76" customFormat="1" ht="37.5" x14ac:dyDescent="0.3">
      <c r="A291" s="165" t="s">
        <v>726</v>
      </c>
      <c r="B291" s="70" t="s">
        <v>518</v>
      </c>
      <c r="C291" s="169" t="s">
        <v>136</v>
      </c>
      <c r="D291" s="169">
        <v>0.23200000000000001</v>
      </c>
      <c r="E291" s="169">
        <v>0.23200000000000001</v>
      </c>
      <c r="F291" s="98">
        <f t="shared" si="20"/>
        <v>10341.4652775</v>
      </c>
      <c r="G291" s="98">
        <f t="shared" si="19"/>
        <v>10341.4652775</v>
      </c>
      <c r="H291" s="98">
        <v>10341.4652775</v>
      </c>
      <c r="I291" s="98">
        <v>10341.4652775</v>
      </c>
      <c r="J291" s="191"/>
      <c r="K291" s="191"/>
      <c r="L291" s="191"/>
      <c r="M291" s="191"/>
      <c r="N291" s="191"/>
      <c r="O291" s="191"/>
      <c r="P291" s="186"/>
      <c r="Q291" s="204"/>
      <c r="R291" s="204"/>
      <c r="S291" s="204"/>
      <c r="T291" s="204"/>
      <c r="U291" s="204"/>
      <c r="V291" s="204"/>
    </row>
    <row r="292" spans="1:22" s="76" customFormat="1" ht="37.5" x14ac:dyDescent="0.3">
      <c r="A292" s="165" t="s">
        <v>727</v>
      </c>
      <c r="B292" s="70" t="s">
        <v>519</v>
      </c>
      <c r="C292" s="169" t="s">
        <v>136</v>
      </c>
      <c r="D292" s="169">
        <v>0.378</v>
      </c>
      <c r="E292" s="169">
        <v>0.378</v>
      </c>
      <c r="F292" s="98">
        <f t="shared" si="20"/>
        <v>13937.04309375</v>
      </c>
      <c r="G292" s="98">
        <f t="shared" si="19"/>
        <v>13937.04309375</v>
      </c>
      <c r="H292" s="98">
        <v>13937.04309375</v>
      </c>
      <c r="I292" s="98">
        <v>13937.04309375</v>
      </c>
      <c r="J292" s="191"/>
      <c r="K292" s="191"/>
      <c r="L292" s="191"/>
      <c r="M292" s="191"/>
      <c r="N292" s="191"/>
      <c r="O292" s="191"/>
      <c r="P292" s="186"/>
      <c r="Q292" s="204"/>
      <c r="R292" s="204"/>
      <c r="S292" s="204"/>
      <c r="T292" s="204"/>
      <c r="U292" s="204"/>
      <c r="V292" s="204"/>
    </row>
    <row r="293" spans="1:22" s="76" customFormat="1" x14ac:dyDescent="0.3">
      <c r="A293" s="165" t="s">
        <v>728</v>
      </c>
      <c r="B293" s="70" t="s">
        <v>536</v>
      </c>
      <c r="C293" s="169" t="s">
        <v>136</v>
      </c>
      <c r="D293" s="169">
        <v>0.13800000000000001</v>
      </c>
      <c r="E293" s="169">
        <v>0.13800000000000001</v>
      </c>
      <c r="F293" s="98">
        <f t="shared" si="20"/>
        <v>3635.1201862499997</v>
      </c>
      <c r="G293" s="98">
        <f t="shared" si="19"/>
        <v>2908.0961607142899</v>
      </c>
      <c r="H293" s="98">
        <v>3635.1201862499997</v>
      </c>
      <c r="I293" s="98">
        <v>2908.0961607142899</v>
      </c>
      <c r="J293" s="191"/>
      <c r="K293" s="191"/>
      <c r="L293" s="191"/>
      <c r="M293" s="191"/>
      <c r="N293" s="191"/>
      <c r="O293" s="191"/>
      <c r="P293" s="186"/>
      <c r="Q293" s="204"/>
      <c r="R293" s="204"/>
      <c r="S293" s="204"/>
      <c r="T293" s="204"/>
      <c r="U293" s="204"/>
      <c r="V293" s="204"/>
    </row>
    <row r="294" spans="1:22" s="76" customFormat="1" x14ac:dyDescent="0.3">
      <c r="A294" s="165" t="s">
        <v>729</v>
      </c>
      <c r="B294" s="70" t="s">
        <v>537</v>
      </c>
      <c r="C294" s="169" t="s">
        <v>136</v>
      </c>
      <c r="D294" s="169">
        <v>0.152</v>
      </c>
      <c r="E294" s="169">
        <v>0.152</v>
      </c>
      <c r="F294" s="98">
        <f t="shared" si="20"/>
        <v>3475.79260875</v>
      </c>
      <c r="G294" s="98">
        <f t="shared" si="19"/>
        <v>2780.6340892857102</v>
      </c>
      <c r="H294" s="98">
        <v>3475.79260875</v>
      </c>
      <c r="I294" s="98">
        <v>2780.6340892857102</v>
      </c>
      <c r="J294" s="191"/>
      <c r="K294" s="191"/>
      <c r="L294" s="191"/>
      <c r="M294" s="191"/>
      <c r="N294" s="191"/>
      <c r="O294" s="191"/>
      <c r="P294" s="186"/>
      <c r="Q294" s="204"/>
      <c r="R294" s="204"/>
      <c r="S294" s="204"/>
      <c r="T294" s="204"/>
      <c r="U294" s="204"/>
      <c r="V294" s="204"/>
    </row>
    <row r="295" spans="1:22" s="76" customFormat="1" x14ac:dyDescent="0.3">
      <c r="A295" s="165" t="s">
        <v>730</v>
      </c>
      <c r="B295" s="70" t="s">
        <v>538</v>
      </c>
      <c r="C295" s="169" t="s">
        <v>136</v>
      </c>
      <c r="D295" s="169">
        <v>0.1</v>
      </c>
      <c r="E295" s="169">
        <v>0.1</v>
      </c>
      <c r="F295" s="98">
        <f t="shared" si="20"/>
        <v>2636.3028562500003</v>
      </c>
      <c r="G295" s="98">
        <f t="shared" si="19"/>
        <v>2109.0422767857099</v>
      </c>
      <c r="H295" s="98">
        <v>2636.3028562500003</v>
      </c>
      <c r="I295" s="98">
        <v>2109.0422767857099</v>
      </c>
      <c r="J295" s="191"/>
      <c r="K295" s="191"/>
      <c r="L295" s="191"/>
      <c r="M295" s="191"/>
      <c r="N295" s="191"/>
      <c r="O295" s="191"/>
      <c r="P295" s="186"/>
      <c r="Q295" s="204"/>
      <c r="R295" s="204"/>
      <c r="S295" s="204"/>
      <c r="T295" s="204"/>
      <c r="U295" s="204"/>
      <c r="V295" s="204"/>
    </row>
    <row r="296" spans="1:22" s="76" customFormat="1" x14ac:dyDescent="0.3">
      <c r="A296" s="165" t="s">
        <v>731</v>
      </c>
      <c r="B296" s="70" t="s">
        <v>539</v>
      </c>
      <c r="C296" s="169" t="s">
        <v>136</v>
      </c>
      <c r="D296" s="169">
        <v>0.39600000000000002</v>
      </c>
      <c r="E296" s="169">
        <v>0.39600000000000002</v>
      </c>
      <c r="F296" s="98">
        <f t="shared" si="20"/>
        <v>6781.1450962500003</v>
      </c>
      <c r="G296" s="98">
        <f t="shared" si="19"/>
        <v>5424.9160803571403</v>
      </c>
      <c r="H296" s="98">
        <v>6781.1450962500003</v>
      </c>
      <c r="I296" s="98">
        <v>5424.9160803571403</v>
      </c>
      <c r="J296" s="191"/>
      <c r="K296" s="191"/>
      <c r="L296" s="191"/>
      <c r="M296" s="191"/>
      <c r="N296" s="191"/>
      <c r="O296" s="191"/>
      <c r="P296" s="186"/>
      <c r="Q296" s="204"/>
      <c r="R296" s="204"/>
      <c r="S296" s="204"/>
      <c r="T296" s="204"/>
      <c r="U296" s="204"/>
      <c r="V296" s="204"/>
    </row>
    <row r="297" spans="1:22" s="76" customFormat="1" x14ac:dyDescent="0.3">
      <c r="A297" s="165" t="s">
        <v>732</v>
      </c>
      <c r="B297" s="70" t="s">
        <v>540</v>
      </c>
      <c r="C297" s="169" t="s">
        <v>136</v>
      </c>
      <c r="D297" s="169">
        <v>8.7999999999999995E-2</v>
      </c>
      <c r="E297" s="169">
        <v>8.7999999999999995E-2</v>
      </c>
      <c r="F297" s="98">
        <f t="shared" si="20"/>
        <v>2100.2425499999999</v>
      </c>
      <c r="G297" s="98">
        <f t="shared" si="19"/>
        <v>1680.1940357142901</v>
      </c>
      <c r="H297" s="98">
        <v>2100.2425499999999</v>
      </c>
      <c r="I297" s="98">
        <v>1680.1940357142901</v>
      </c>
      <c r="J297" s="191"/>
      <c r="K297" s="191"/>
      <c r="L297" s="191"/>
      <c r="M297" s="191"/>
      <c r="N297" s="191"/>
      <c r="O297" s="191"/>
      <c r="P297" s="186"/>
      <c r="Q297" s="204"/>
      <c r="R297" s="204"/>
      <c r="S297" s="204"/>
      <c r="T297" s="204"/>
      <c r="U297" s="204"/>
      <c r="V297" s="204"/>
    </row>
    <row r="298" spans="1:22" s="76" customFormat="1" x14ac:dyDescent="0.3">
      <c r="A298" s="165" t="s">
        <v>733</v>
      </c>
      <c r="B298" s="70" t="s">
        <v>541</v>
      </c>
      <c r="C298" s="169" t="s">
        <v>136</v>
      </c>
      <c r="D298" s="169">
        <v>5.8000000000000003E-2</v>
      </c>
      <c r="E298" s="169">
        <v>5.8000000000000003E-2</v>
      </c>
      <c r="F298" s="98">
        <f t="shared" si="20"/>
        <v>1364.4623474999999</v>
      </c>
      <c r="G298" s="98">
        <f t="shared" si="19"/>
        <v>1091.5698839285701</v>
      </c>
      <c r="H298" s="98">
        <v>1364.4623474999999</v>
      </c>
      <c r="I298" s="98">
        <v>1091.5698839285701</v>
      </c>
      <c r="J298" s="191"/>
      <c r="K298" s="191"/>
      <c r="L298" s="191"/>
      <c r="M298" s="191"/>
      <c r="N298" s="191"/>
      <c r="O298" s="191"/>
      <c r="P298" s="186"/>
      <c r="Q298" s="204"/>
      <c r="R298" s="204"/>
      <c r="S298" s="204"/>
      <c r="T298" s="204"/>
      <c r="U298" s="204"/>
      <c r="V298" s="204"/>
    </row>
    <row r="299" spans="1:22" s="76" customFormat="1" x14ac:dyDescent="0.3">
      <c r="A299" s="165" t="s">
        <v>734</v>
      </c>
      <c r="B299" s="70" t="s">
        <v>542</v>
      </c>
      <c r="C299" s="169" t="s">
        <v>136</v>
      </c>
      <c r="D299" s="169">
        <v>0.15</v>
      </c>
      <c r="E299" s="169">
        <v>0.15</v>
      </c>
      <c r="F299" s="98">
        <f t="shared" si="20"/>
        <v>3305.9518537499998</v>
      </c>
      <c r="G299" s="98">
        <f t="shared" si="19"/>
        <v>2644.7614821428601</v>
      </c>
      <c r="H299" s="98">
        <v>3305.9518537499998</v>
      </c>
      <c r="I299" s="98">
        <v>2644.7614821428601</v>
      </c>
      <c r="J299" s="191"/>
      <c r="K299" s="191"/>
      <c r="L299" s="191"/>
      <c r="M299" s="191"/>
      <c r="N299" s="191"/>
      <c r="O299" s="191"/>
      <c r="P299" s="186"/>
      <c r="Q299" s="204"/>
      <c r="R299" s="204"/>
      <c r="S299" s="204"/>
      <c r="T299" s="204"/>
      <c r="U299" s="204"/>
      <c r="V299" s="204"/>
    </row>
    <row r="300" spans="1:22" s="76" customFormat="1" x14ac:dyDescent="0.3">
      <c r="A300" s="165" t="s">
        <v>735</v>
      </c>
      <c r="B300" s="70" t="s">
        <v>543</v>
      </c>
      <c r="C300" s="169" t="s">
        <v>136</v>
      </c>
      <c r="D300" s="169">
        <v>0.155</v>
      </c>
      <c r="E300" s="169">
        <v>0.155</v>
      </c>
      <c r="F300" s="98">
        <f t="shared" si="20"/>
        <v>3379.8387000000002</v>
      </c>
      <c r="G300" s="98">
        <f t="shared" si="19"/>
        <v>2703.8709642857102</v>
      </c>
      <c r="H300" s="98">
        <v>3379.8387000000002</v>
      </c>
      <c r="I300" s="98">
        <v>2703.8709642857102</v>
      </c>
      <c r="J300" s="191"/>
      <c r="K300" s="191"/>
      <c r="L300" s="191"/>
      <c r="M300" s="191"/>
      <c r="N300" s="191"/>
      <c r="O300" s="191"/>
      <c r="P300" s="186"/>
      <c r="Q300" s="204"/>
      <c r="R300" s="204"/>
      <c r="S300" s="204"/>
      <c r="T300" s="204"/>
      <c r="U300" s="204"/>
      <c r="V300" s="204"/>
    </row>
    <row r="301" spans="1:22" s="76" customFormat="1" x14ac:dyDescent="0.3">
      <c r="A301" s="165" t="s">
        <v>736</v>
      </c>
      <c r="B301" s="70" t="s">
        <v>544</v>
      </c>
      <c r="C301" s="169" t="s">
        <v>136</v>
      </c>
      <c r="D301" s="169">
        <v>8.5000000000000006E-2</v>
      </c>
      <c r="E301" s="169">
        <v>8.5000000000000006E-2</v>
      </c>
      <c r="F301" s="98">
        <f t="shared" si="20"/>
        <v>2534.8135575000001</v>
      </c>
      <c r="G301" s="98">
        <f t="shared" si="19"/>
        <v>2027.85084821429</v>
      </c>
      <c r="H301" s="98">
        <v>2534.8135575000001</v>
      </c>
      <c r="I301" s="98">
        <v>2027.85084821429</v>
      </c>
      <c r="J301" s="191"/>
      <c r="K301" s="191"/>
      <c r="L301" s="191"/>
      <c r="M301" s="191"/>
      <c r="N301" s="191"/>
      <c r="O301" s="191"/>
      <c r="P301" s="186"/>
      <c r="Q301" s="204"/>
      <c r="R301" s="204"/>
      <c r="S301" s="204"/>
      <c r="T301" s="204"/>
      <c r="U301" s="204"/>
      <c r="V301" s="204"/>
    </row>
    <row r="302" spans="1:22" s="76" customFormat="1" x14ac:dyDescent="0.3">
      <c r="A302" s="165" t="s">
        <v>737</v>
      </c>
      <c r="B302" s="70" t="s">
        <v>545</v>
      </c>
      <c r="C302" s="169" t="s">
        <v>136</v>
      </c>
      <c r="D302" s="169">
        <v>0.23</v>
      </c>
      <c r="E302" s="169">
        <v>0.23</v>
      </c>
      <c r="F302" s="98">
        <f t="shared" si="20"/>
        <v>7001.8981199999998</v>
      </c>
      <c r="G302" s="98">
        <f t="shared" si="19"/>
        <v>5545.5033125</v>
      </c>
      <c r="H302" s="98">
        <v>7001.8981199999998</v>
      </c>
      <c r="I302" s="98">
        <v>5545.5033125</v>
      </c>
      <c r="J302" s="191"/>
      <c r="K302" s="191"/>
      <c r="L302" s="191"/>
      <c r="M302" s="191"/>
      <c r="N302" s="191"/>
      <c r="O302" s="191"/>
      <c r="P302" s="186"/>
      <c r="Q302" s="204"/>
      <c r="R302" s="204"/>
      <c r="S302" s="204"/>
      <c r="T302" s="204"/>
      <c r="U302" s="204"/>
      <c r="V302" s="204"/>
    </row>
    <row r="303" spans="1:22" s="76" customFormat="1" x14ac:dyDescent="0.3">
      <c r="A303" s="165" t="s">
        <v>738</v>
      </c>
      <c r="B303" s="70" t="s">
        <v>546</v>
      </c>
      <c r="C303" s="169" t="s">
        <v>136</v>
      </c>
      <c r="D303" s="169">
        <v>0.245</v>
      </c>
      <c r="E303" s="169">
        <v>0.245</v>
      </c>
      <c r="F303" s="98">
        <f t="shared" si="20"/>
        <v>7283.0121787500002</v>
      </c>
      <c r="G303" s="98">
        <f t="shared" si="19"/>
        <v>5768.1456517857096</v>
      </c>
      <c r="H303" s="98">
        <v>7283.0121787500002</v>
      </c>
      <c r="I303" s="98">
        <v>5768.1456517857096</v>
      </c>
      <c r="J303" s="191"/>
      <c r="K303" s="191"/>
      <c r="L303" s="191"/>
      <c r="M303" s="191"/>
      <c r="N303" s="191"/>
      <c r="O303" s="191"/>
      <c r="P303" s="186"/>
      <c r="Q303" s="204"/>
      <c r="R303" s="204"/>
      <c r="S303" s="204"/>
      <c r="T303" s="204"/>
      <c r="U303" s="204"/>
      <c r="V303" s="204"/>
    </row>
    <row r="304" spans="1:22" s="76" customFormat="1" x14ac:dyDescent="0.3">
      <c r="A304" s="165" t="s">
        <v>739</v>
      </c>
      <c r="B304" s="70" t="s">
        <v>547</v>
      </c>
      <c r="C304" s="169" t="s">
        <v>136</v>
      </c>
      <c r="D304" s="169">
        <v>7.0999999999999994E-2</v>
      </c>
      <c r="E304" s="169">
        <v>7.0999999999999994E-2</v>
      </c>
      <c r="F304" s="98">
        <f t="shared" si="20"/>
        <v>1524.7087275000001</v>
      </c>
      <c r="G304" s="98">
        <f t="shared" si="19"/>
        <v>1219.7669910714301</v>
      </c>
      <c r="H304" s="98">
        <v>1524.7087275000001</v>
      </c>
      <c r="I304" s="98">
        <v>1219.7669910714301</v>
      </c>
      <c r="J304" s="191"/>
      <c r="K304" s="191"/>
      <c r="L304" s="191"/>
      <c r="M304" s="191"/>
      <c r="N304" s="191"/>
      <c r="O304" s="191"/>
      <c r="P304" s="186"/>
      <c r="Q304" s="204"/>
      <c r="R304" s="204"/>
      <c r="S304" s="204"/>
      <c r="T304" s="204"/>
      <c r="U304" s="204"/>
      <c r="V304" s="204"/>
    </row>
    <row r="305" spans="1:22" s="76" customFormat="1" x14ac:dyDescent="0.3">
      <c r="A305" s="165" t="s">
        <v>740</v>
      </c>
      <c r="B305" s="70" t="s">
        <v>548</v>
      </c>
      <c r="C305" s="169" t="s">
        <v>136</v>
      </c>
      <c r="D305" s="169">
        <v>0.35</v>
      </c>
      <c r="E305" s="169">
        <v>0.35</v>
      </c>
      <c r="F305" s="98">
        <f t="shared" si="20"/>
        <v>7468.8055574999998</v>
      </c>
      <c r="G305" s="98">
        <f t="shared" si="19"/>
        <v>5975.0444464285702</v>
      </c>
      <c r="H305" s="98">
        <v>7468.8055574999998</v>
      </c>
      <c r="I305" s="98">
        <v>5975.0444464285702</v>
      </c>
      <c r="J305" s="191"/>
      <c r="K305" s="191"/>
      <c r="L305" s="191"/>
      <c r="M305" s="191"/>
      <c r="N305" s="191"/>
      <c r="O305" s="191"/>
      <c r="P305" s="186"/>
      <c r="Q305" s="204"/>
      <c r="R305" s="204"/>
      <c r="S305" s="204"/>
      <c r="T305" s="204"/>
      <c r="U305" s="204"/>
      <c r="V305" s="204"/>
    </row>
    <row r="306" spans="1:22" s="76" customFormat="1" x14ac:dyDescent="0.3">
      <c r="A306" s="165" t="s">
        <v>741</v>
      </c>
      <c r="B306" s="70" t="s">
        <v>549</v>
      </c>
      <c r="C306" s="169" t="s">
        <v>136</v>
      </c>
      <c r="D306" s="169">
        <v>0.54500000000000004</v>
      </c>
      <c r="E306" s="169">
        <v>0.54500000000000004</v>
      </c>
      <c r="F306" s="98">
        <f t="shared" si="20"/>
        <v>11122.407896250001</v>
      </c>
      <c r="G306" s="98">
        <f t="shared" si="19"/>
        <v>8808.9470535714299</v>
      </c>
      <c r="H306" s="98">
        <v>11122.407896250001</v>
      </c>
      <c r="I306" s="98">
        <v>8808.9470535714299</v>
      </c>
      <c r="J306" s="191"/>
      <c r="K306" s="191"/>
      <c r="L306" s="191"/>
      <c r="M306" s="191"/>
      <c r="N306" s="191"/>
      <c r="O306" s="191"/>
      <c r="P306" s="186"/>
      <c r="Q306" s="204"/>
      <c r="R306" s="204"/>
      <c r="S306" s="204"/>
      <c r="T306" s="204"/>
      <c r="U306" s="204"/>
      <c r="V306" s="204"/>
    </row>
    <row r="307" spans="1:22" s="76" customFormat="1" x14ac:dyDescent="0.3">
      <c r="A307" s="165" t="s">
        <v>742</v>
      </c>
      <c r="B307" s="70" t="s">
        <v>550</v>
      </c>
      <c r="C307" s="169" t="s">
        <v>136</v>
      </c>
      <c r="D307" s="169">
        <v>0.16800000000000001</v>
      </c>
      <c r="E307" s="169">
        <v>0.16800000000000001</v>
      </c>
      <c r="F307" s="98">
        <f t="shared" si="20"/>
        <v>3808.9691324999999</v>
      </c>
      <c r="G307" s="98">
        <f t="shared" si="19"/>
        <v>3016.7035535714299</v>
      </c>
      <c r="H307" s="98">
        <v>3808.9691324999999</v>
      </c>
      <c r="I307" s="98">
        <v>3016.7035535714299</v>
      </c>
      <c r="J307" s="191"/>
      <c r="K307" s="191"/>
      <c r="L307" s="191"/>
      <c r="M307" s="191"/>
      <c r="N307" s="191"/>
      <c r="O307" s="191"/>
      <c r="P307" s="186"/>
      <c r="Q307" s="204"/>
      <c r="R307" s="204"/>
      <c r="S307" s="204"/>
      <c r="T307" s="204"/>
      <c r="U307" s="204"/>
      <c r="V307" s="204"/>
    </row>
    <row r="308" spans="1:22" s="76" customFormat="1" x14ac:dyDescent="0.3">
      <c r="A308" s="165" t="s">
        <v>743</v>
      </c>
      <c r="B308" s="70" t="s">
        <v>551</v>
      </c>
      <c r="C308" s="169" t="s">
        <v>136</v>
      </c>
      <c r="D308" s="169">
        <v>0.3</v>
      </c>
      <c r="E308" s="169">
        <v>0.3</v>
      </c>
      <c r="F308" s="98">
        <f t="shared" si="20"/>
        <v>7166.9947387499997</v>
      </c>
      <c r="G308" s="98">
        <f t="shared" si="19"/>
        <v>5733.5958035714302</v>
      </c>
      <c r="H308" s="98">
        <v>7166.9947387499997</v>
      </c>
      <c r="I308" s="98">
        <v>5733.5958035714302</v>
      </c>
      <c r="J308" s="191"/>
      <c r="K308" s="191"/>
      <c r="L308" s="191"/>
      <c r="M308" s="191"/>
      <c r="N308" s="191"/>
      <c r="O308" s="191"/>
      <c r="P308" s="186"/>
      <c r="Q308" s="204"/>
      <c r="R308" s="204"/>
      <c r="S308" s="204"/>
      <c r="T308" s="204"/>
      <c r="U308" s="204"/>
      <c r="V308" s="204"/>
    </row>
    <row r="309" spans="1:22" s="76" customFormat="1" x14ac:dyDescent="0.3">
      <c r="A309" s="165" t="s">
        <v>744</v>
      </c>
      <c r="B309" s="70" t="s">
        <v>552</v>
      </c>
      <c r="C309" s="169" t="s">
        <v>136</v>
      </c>
      <c r="D309" s="169">
        <v>0.4</v>
      </c>
      <c r="E309" s="169">
        <v>0.4</v>
      </c>
      <c r="F309" s="98">
        <f t="shared" si="20"/>
        <v>8948.0459774999999</v>
      </c>
      <c r="G309" s="98">
        <f t="shared" si="19"/>
        <v>7158.4367857142897</v>
      </c>
      <c r="H309" s="98">
        <v>8948.0459774999999</v>
      </c>
      <c r="I309" s="98">
        <v>7158.4367857142897</v>
      </c>
      <c r="J309" s="241"/>
      <c r="K309" s="241"/>
      <c r="L309" s="241"/>
      <c r="M309" s="241"/>
      <c r="N309" s="241"/>
      <c r="O309" s="241"/>
      <c r="P309" s="242"/>
      <c r="Q309" s="204"/>
      <c r="R309" s="204"/>
      <c r="S309" s="204"/>
      <c r="T309" s="204"/>
      <c r="U309" s="204"/>
      <c r="V309" s="204"/>
    </row>
    <row r="310" spans="1:22" s="76" customFormat="1" x14ac:dyDescent="0.3">
      <c r="A310" s="165" t="s">
        <v>745</v>
      </c>
      <c r="B310" s="70" t="s">
        <v>520</v>
      </c>
      <c r="C310" s="169" t="s">
        <v>369</v>
      </c>
      <c r="D310" s="169">
        <v>1</v>
      </c>
      <c r="E310" s="169">
        <v>1</v>
      </c>
      <c r="F310" s="98">
        <f t="shared" ref="F310:F322" si="21">H310+J310+L310+N310</f>
        <v>19769.543797499999</v>
      </c>
      <c r="G310" s="98">
        <f t="shared" si="19"/>
        <v>19769.5438035714</v>
      </c>
      <c r="H310" s="98">
        <v>19769.543797499999</v>
      </c>
      <c r="I310" s="98">
        <v>19769.5438035714</v>
      </c>
      <c r="J310" s="241"/>
      <c r="K310" s="241"/>
      <c r="L310" s="241"/>
      <c r="M310" s="241"/>
      <c r="N310" s="241"/>
      <c r="O310" s="241"/>
      <c r="P310" s="242"/>
      <c r="Q310" s="204"/>
      <c r="R310" s="204"/>
      <c r="S310" s="204"/>
      <c r="T310" s="204"/>
      <c r="U310" s="204"/>
      <c r="V310" s="204"/>
    </row>
    <row r="311" spans="1:22" s="76" customFormat="1" x14ac:dyDescent="0.3">
      <c r="A311" s="165" t="s">
        <v>746</v>
      </c>
      <c r="B311" s="70" t="s">
        <v>521</v>
      </c>
      <c r="C311" s="169" t="s">
        <v>369</v>
      </c>
      <c r="D311" s="169">
        <v>1</v>
      </c>
      <c r="E311" s="169">
        <v>1</v>
      </c>
      <c r="F311" s="98">
        <f t="shared" si="21"/>
        <v>22614.22970625</v>
      </c>
      <c r="G311" s="98">
        <f t="shared" si="19"/>
        <v>22614.229714285699</v>
      </c>
      <c r="H311" s="98">
        <v>22614.22970625</v>
      </c>
      <c r="I311" s="98">
        <v>22614.229714285699</v>
      </c>
      <c r="J311" s="241"/>
      <c r="K311" s="241"/>
      <c r="L311" s="241"/>
      <c r="M311" s="241"/>
      <c r="N311" s="241"/>
      <c r="O311" s="241"/>
      <c r="P311" s="242"/>
      <c r="Q311" s="204"/>
      <c r="R311" s="204"/>
      <c r="S311" s="204"/>
      <c r="T311" s="204"/>
      <c r="U311" s="204"/>
      <c r="V311" s="204"/>
    </row>
    <row r="312" spans="1:22" s="76" customFormat="1" x14ac:dyDescent="0.3">
      <c r="A312" s="165" t="s">
        <v>747</v>
      </c>
      <c r="B312" s="70" t="s">
        <v>522</v>
      </c>
      <c r="C312" s="169" t="s">
        <v>369</v>
      </c>
      <c r="D312" s="169">
        <v>1</v>
      </c>
      <c r="E312" s="169">
        <v>1</v>
      </c>
      <c r="F312" s="98">
        <f t="shared" si="21"/>
        <v>25630.543181249999</v>
      </c>
      <c r="G312" s="98">
        <f t="shared" si="19"/>
        <v>25630.543178571399</v>
      </c>
      <c r="H312" s="98">
        <v>25630.543181249999</v>
      </c>
      <c r="I312" s="98">
        <v>25630.543178571399</v>
      </c>
      <c r="J312" s="241"/>
      <c r="K312" s="241"/>
      <c r="L312" s="241"/>
      <c r="M312" s="241"/>
      <c r="N312" s="241"/>
      <c r="O312" s="241"/>
      <c r="P312" s="242"/>
      <c r="Q312" s="204"/>
      <c r="R312" s="204"/>
      <c r="S312" s="204"/>
      <c r="T312" s="204"/>
      <c r="U312" s="204"/>
      <c r="V312" s="204"/>
    </row>
    <row r="313" spans="1:22" s="60" customFormat="1" x14ac:dyDescent="0.3">
      <c r="A313" s="243"/>
      <c r="B313" s="244" t="s">
        <v>310</v>
      </c>
      <c r="C313" s="180" t="s">
        <v>136</v>
      </c>
      <c r="D313" s="180">
        <v>21.32</v>
      </c>
      <c r="E313" s="180">
        <v>21.32</v>
      </c>
      <c r="F313" s="179">
        <f>H313+J313+L313+N313</f>
        <v>153226.55620124997</v>
      </c>
      <c r="G313" s="179">
        <f>I313+K313+M313+O313+P313</f>
        <v>153226.55620124997</v>
      </c>
      <c r="H313" s="179">
        <f>SUM(H314:H322)</f>
        <v>153226.55620124997</v>
      </c>
      <c r="I313" s="179">
        <f>SUM(I314:I322)</f>
        <v>153226.55620124997</v>
      </c>
      <c r="J313" s="239"/>
      <c r="K313" s="239"/>
      <c r="L313" s="239"/>
      <c r="M313" s="239"/>
      <c r="N313" s="239"/>
      <c r="O313" s="239"/>
      <c r="P313" s="240"/>
      <c r="Q313" s="69"/>
      <c r="R313" s="69"/>
      <c r="S313" s="69"/>
      <c r="T313" s="69"/>
      <c r="U313" s="69"/>
      <c r="V313" s="69"/>
    </row>
    <row r="314" spans="1:22" s="76" customFormat="1" x14ac:dyDescent="0.3">
      <c r="A314" s="165" t="s">
        <v>748</v>
      </c>
      <c r="B314" s="70" t="s">
        <v>311</v>
      </c>
      <c r="C314" s="169" t="s">
        <v>136</v>
      </c>
      <c r="D314" s="169">
        <v>3.5</v>
      </c>
      <c r="E314" s="169">
        <v>3.5</v>
      </c>
      <c r="F314" s="98">
        <f t="shared" si="21"/>
        <v>14257.035817499998</v>
      </c>
      <c r="G314" s="98">
        <f t="shared" ref="G314:G322" si="22">I314+K314+M314+O314+P314</f>
        <v>14257.035817499998</v>
      </c>
      <c r="H314" s="98">
        <v>14257.035817499998</v>
      </c>
      <c r="I314" s="98">
        <v>14257.035817499998</v>
      </c>
      <c r="J314" s="241"/>
      <c r="K314" s="241"/>
      <c r="L314" s="241"/>
      <c r="M314" s="241"/>
      <c r="N314" s="241"/>
      <c r="O314" s="241"/>
      <c r="P314" s="242"/>
      <c r="Q314" s="204"/>
      <c r="R314" s="204"/>
      <c r="S314" s="204"/>
      <c r="T314" s="204"/>
      <c r="U314" s="204"/>
      <c r="V314" s="204"/>
    </row>
    <row r="315" spans="1:22" s="76" customFormat="1" x14ac:dyDescent="0.3">
      <c r="A315" s="165" t="s">
        <v>749</v>
      </c>
      <c r="B315" s="70" t="s">
        <v>312</v>
      </c>
      <c r="C315" s="169" t="s">
        <v>136</v>
      </c>
      <c r="D315" s="169">
        <v>3.5</v>
      </c>
      <c r="E315" s="169">
        <v>3.5</v>
      </c>
      <c r="F315" s="98">
        <f t="shared" si="21"/>
        <v>14257.035817499998</v>
      </c>
      <c r="G315" s="98">
        <f t="shared" si="22"/>
        <v>14257.035817499998</v>
      </c>
      <c r="H315" s="98">
        <v>14257.035817499998</v>
      </c>
      <c r="I315" s="98">
        <v>14257.035817499998</v>
      </c>
      <c r="J315" s="241"/>
      <c r="K315" s="241"/>
      <c r="L315" s="241"/>
      <c r="M315" s="241"/>
      <c r="N315" s="241"/>
      <c r="O315" s="241"/>
      <c r="P315" s="242"/>
      <c r="Q315" s="204"/>
      <c r="R315" s="204"/>
      <c r="S315" s="204"/>
      <c r="T315" s="204"/>
      <c r="U315" s="204"/>
      <c r="V315" s="204"/>
    </row>
    <row r="316" spans="1:22" s="76" customFormat="1" x14ac:dyDescent="0.3">
      <c r="A316" s="165" t="s">
        <v>750</v>
      </c>
      <c r="B316" s="70" t="s">
        <v>313</v>
      </c>
      <c r="C316" s="169" t="s">
        <v>136</v>
      </c>
      <c r="D316" s="169">
        <v>3</v>
      </c>
      <c r="E316" s="169">
        <v>3</v>
      </c>
      <c r="F316" s="98">
        <f t="shared" si="21"/>
        <v>22483.187474999999</v>
      </c>
      <c r="G316" s="98">
        <f t="shared" si="22"/>
        <v>22483.187474999999</v>
      </c>
      <c r="H316" s="98">
        <v>22483.187474999999</v>
      </c>
      <c r="I316" s="98">
        <v>22483.187474999999</v>
      </c>
      <c r="J316" s="241"/>
      <c r="K316" s="241"/>
      <c r="L316" s="241"/>
      <c r="M316" s="241"/>
      <c r="N316" s="241"/>
      <c r="O316" s="241"/>
      <c r="P316" s="242"/>
      <c r="Q316" s="204"/>
      <c r="R316" s="204"/>
      <c r="S316" s="204"/>
      <c r="T316" s="204"/>
      <c r="U316" s="204"/>
      <c r="V316" s="204"/>
    </row>
    <row r="317" spans="1:22" s="76" customFormat="1" x14ac:dyDescent="0.3">
      <c r="A317" s="165" t="s">
        <v>751</v>
      </c>
      <c r="B317" s="70" t="s">
        <v>314</v>
      </c>
      <c r="C317" s="169" t="s">
        <v>136</v>
      </c>
      <c r="D317" s="169">
        <v>2.14</v>
      </c>
      <c r="E317" s="169">
        <v>2.14</v>
      </c>
      <c r="F317" s="98">
        <f t="shared" si="21"/>
        <v>24134.766573749996</v>
      </c>
      <c r="G317" s="98">
        <f t="shared" si="22"/>
        <v>24134.766573749996</v>
      </c>
      <c r="H317" s="98">
        <v>24134.766573749996</v>
      </c>
      <c r="I317" s="98">
        <v>24134.766573749996</v>
      </c>
      <c r="J317" s="241"/>
      <c r="K317" s="241"/>
      <c r="L317" s="241"/>
      <c r="M317" s="241"/>
      <c r="N317" s="241"/>
      <c r="O317" s="241"/>
      <c r="P317" s="242"/>
      <c r="Q317" s="204"/>
      <c r="R317" s="204"/>
      <c r="S317" s="204"/>
      <c r="T317" s="204"/>
      <c r="U317" s="204"/>
      <c r="V317" s="204"/>
    </row>
    <row r="318" spans="1:22" s="76" customFormat="1" x14ac:dyDescent="0.3">
      <c r="A318" s="165" t="s">
        <v>752</v>
      </c>
      <c r="B318" s="70" t="s">
        <v>315</v>
      </c>
      <c r="C318" s="169" t="s">
        <v>136</v>
      </c>
      <c r="D318" s="169">
        <v>0.72</v>
      </c>
      <c r="E318" s="169">
        <v>0.72</v>
      </c>
      <c r="F318" s="98">
        <f t="shared" si="21"/>
        <v>6983.5739924999998</v>
      </c>
      <c r="G318" s="98">
        <f t="shared" si="22"/>
        <v>6983.5739924999998</v>
      </c>
      <c r="H318" s="98">
        <v>6983.5739924999998</v>
      </c>
      <c r="I318" s="98">
        <v>6983.5739924999998</v>
      </c>
      <c r="J318" s="241"/>
      <c r="K318" s="241"/>
      <c r="L318" s="241"/>
      <c r="M318" s="241"/>
      <c r="N318" s="241"/>
      <c r="O318" s="241"/>
      <c r="P318" s="242"/>
      <c r="Q318" s="204"/>
      <c r="R318" s="204"/>
      <c r="S318" s="204"/>
      <c r="T318" s="204"/>
      <c r="U318" s="204"/>
      <c r="V318" s="204"/>
    </row>
    <row r="319" spans="1:22" s="76" customFormat="1" x14ac:dyDescent="0.3">
      <c r="A319" s="165" t="s">
        <v>753</v>
      </c>
      <c r="B319" s="70" t="s">
        <v>316</v>
      </c>
      <c r="C319" s="169" t="s">
        <v>136</v>
      </c>
      <c r="D319" s="169">
        <v>1.36</v>
      </c>
      <c r="E319" s="169">
        <v>1.36</v>
      </c>
      <c r="F319" s="98">
        <f t="shared" si="21"/>
        <v>11539.6063125</v>
      </c>
      <c r="G319" s="98">
        <f t="shared" si="22"/>
        <v>11539.6063125</v>
      </c>
      <c r="H319" s="98">
        <v>11539.6063125</v>
      </c>
      <c r="I319" s="98">
        <v>11539.6063125</v>
      </c>
      <c r="J319" s="241"/>
      <c r="K319" s="241"/>
      <c r="L319" s="241"/>
      <c r="M319" s="241"/>
      <c r="N319" s="241"/>
      <c r="O319" s="241"/>
      <c r="P319" s="242"/>
      <c r="Q319" s="204"/>
      <c r="R319" s="204"/>
      <c r="S319" s="204"/>
      <c r="T319" s="204"/>
      <c r="U319" s="204"/>
      <c r="V319" s="204"/>
    </row>
    <row r="320" spans="1:22" s="76" customFormat="1" x14ac:dyDescent="0.3">
      <c r="A320" s="165" t="s">
        <v>754</v>
      </c>
      <c r="B320" s="70" t="s">
        <v>317</v>
      </c>
      <c r="C320" s="169" t="s">
        <v>136</v>
      </c>
      <c r="D320" s="169">
        <v>0.5</v>
      </c>
      <c r="E320" s="169">
        <v>0.5</v>
      </c>
      <c r="F320" s="98">
        <f t="shared" si="21"/>
        <v>3607.8936074999992</v>
      </c>
      <c r="G320" s="98">
        <f t="shared" si="22"/>
        <v>3607.8936074999992</v>
      </c>
      <c r="H320" s="98">
        <v>3607.8936074999992</v>
      </c>
      <c r="I320" s="98">
        <v>3607.8936074999992</v>
      </c>
      <c r="J320" s="241"/>
      <c r="K320" s="241"/>
      <c r="L320" s="241"/>
      <c r="M320" s="241"/>
      <c r="N320" s="241"/>
      <c r="O320" s="241"/>
      <c r="P320" s="242"/>
      <c r="Q320" s="204"/>
      <c r="R320" s="204"/>
      <c r="S320" s="204"/>
      <c r="T320" s="204"/>
      <c r="U320" s="204"/>
      <c r="V320" s="204"/>
    </row>
    <row r="321" spans="1:22" s="76" customFormat="1" x14ac:dyDescent="0.3">
      <c r="A321" s="165" t="s">
        <v>755</v>
      </c>
      <c r="B321" s="70" t="s">
        <v>318</v>
      </c>
      <c r="C321" s="169" t="s">
        <v>136</v>
      </c>
      <c r="D321" s="169">
        <v>1.4</v>
      </c>
      <c r="E321" s="169">
        <v>1.4</v>
      </c>
      <c r="F321" s="98">
        <f t="shared" si="21"/>
        <v>10225.215314999999</v>
      </c>
      <c r="G321" s="98">
        <f t="shared" si="22"/>
        <v>10225.215314999999</v>
      </c>
      <c r="H321" s="98">
        <v>10225.215314999999</v>
      </c>
      <c r="I321" s="98">
        <v>10225.215314999999</v>
      </c>
      <c r="J321" s="241"/>
      <c r="K321" s="241"/>
      <c r="L321" s="241"/>
      <c r="M321" s="241"/>
      <c r="N321" s="241"/>
      <c r="O321" s="241"/>
      <c r="P321" s="242"/>
      <c r="Q321" s="204"/>
      <c r="R321" s="204"/>
      <c r="S321" s="204"/>
      <c r="T321" s="204"/>
      <c r="U321" s="204"/>
      <c r="V321" s="204"/>
    </row>
    <row r="322" spans="1:22" ht="19.5" thickBot="1" x14ac:dyDescent="0.35">
      <c r="A322" s="152" t="s">
        <v>756</v>
      </c>
      <c r="B322" s="210" t="s">
        <v>319</v>
      </c>
      <c r="C322" s="53" t="s">
        <v>136</v>
      </c>
      <c r="D322" s="53">
        <v>5.2</v>
      </c>
      <c r="E322" s="53">
        <v>5.2</v>
      </c>
      <c r="F322" s="153">
        <f t="shared" si="21"/>
        <v>45738.241289999998</v>
      </c>
      <c r="G322" s="153">
        <f t="shared" si="22"/>
        <v>45738.241289999998</v>
      </c>
      <c r="H322" s="153">
        <v>45738.241289999998</v>
      </c>
      <c r="I322" s="153">
        <v>45738.241289999998</v>
      </c>
      <c r="J322" s="154"/>
      <c r="K322" s="154"/>
      <c r="L322" s="154"/>
      <c r="M322" s="154"/>
      <c r="N322" s="154"/>
      <c r="O322" s="154"/>
      <c r="P322" s="155"/>
    </row>
    <row r="323" spans="1:22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22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22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22" s="247" customFormat="1" ht="23.25" x14ac:dyDescent="0.35">
      <c r="A326" s="245"/>
      <c r="B326" s="245"/>
      <c r="C326" s="245"/>
      <c r="D326" s="245"/>
      <c r="E326" s="245"/>
      <c r="F326" s="245"/>
      <c r="G326" s="245"/>
      <c r="H326" s="245"/>
      <c r="I326" s="245"/>
      <c r="J326" s="245"/>
      <c r="K326" s="245"/>
      <c r="L326" s="245"/>
      <c r="M326" s="245"/>
      <c r="N326" s="245"/>
      <c r="O326" s="245"/>
      <c r="P326" s="245"/>
      <c r="Q326" s="246"/>
      <c r="R326" s="246"/>
      <c r="S326" s="246"/>
      <c r="T326" s="246"/>
      <c r="U326" s="246"/>
      <c r="V326" s="246"/>
    </row>
    <row r="327" spans="1:22" s="247" customFormat="1" ht="23.25" x14ac:dyDescent="0.35">
      <c r="A327" s="245"/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  <c r="O327" s="245"/>
      <c r="P327" s="245"/>
      <c r="Q327" s="246"/>
      <c r="R327" s="246"/>
      <c r="S327" s="246"/>
      <c r="T327" s="246"/>
      <c r="U327" s="246"/>
      <c r="V327" s="246"/>
    </row>
    <row r="328" spans="1:22" s="247" customFormat="1" ht="23.25" x14ac:dyDescent="0.35">
      <c r="A328" s="245"/>
      <c r="B328" s="245"/>
      <c r="C328" s="245"/>
      <c r="D328" s="245"/>
      <c r="E328" s="245"/>
      <c r="F328" s="245"/>
      <c r="G328" s="245"/>
      <c r="H328" s="245"/>
      <c r="I328" s="245"/>
      <c r="J328" s="245"/>
      <c r="K328" s="245"/>
      <c r="L328" s="245"/>
      <c r="M328" s="245"/>
      <c r="N328" s="245"/>
      <c r="O328" s="245"/>
      <c r="P328" s="245"/>
      <c r="Q328" s="246"/>
      <c r="R328" s="246"/>
      <c r="S328" s="246"/>
      <c r="T328" s="246"/>
      <c r="U328" s="246"/>
      <c r="V328" s="246"/>
    </row>
    <row r="329" spans="1:22" s="247" customFormat="1" ht="23.25" x14ac:dyDescent="0.35">
      <c r="A329" s="245"/>
      <c r="B329" s="245"/>
      <c r="C329" s="245"/>
      <c r="D329" s="245"/>
      <c r="E329" s="245"/>
      <c r="F329" s="245"/>
      <c r="G329" s="245"/>
      <c r="H329" s="245"/>
      <c r="I329" s="245"/>
      <c r="J329" s="245"/>
      <c r="K329" s="245"/>
      <c r="L329" s="245"/>
      <c r="M329" s="245"/>
      <c r="N329" s="245"/>
      <c r="O329" s="245"/>
      <c r="P329" s="245"/>
      <c r="Q329" s="246"/>
      <c r="R329" s="246"/>
      <c r="S329" s="246"/>
      <c r="T329" s="246"/>
      <c r="U329" s="246"/>
      <c r="V329" s="246"/>
    </row>
    <row r="330" spans="1:22" s="249" customFormat="1" ht="22.5" x14ac:dyDescent="0.3">
      <c r="A330" s="245"/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  <c r="O330" s="245"/>
      <c r="P330" s="245"/>
      <c r="Q330" s="248"/>
      <c r="R330" s="248"/>
      <c r="S330" s="248"/>
      <c r="T330" s="248"/>
      <c r="U330" s="248"/>
      <c r="V330" s="248"/>
    </row>
    <row r="331" spans="1:22" s="247" customFormat="1" ht="23.25" x14ac:dyDescent="0.35">
      <c r="A331" s="245"/>
      <c r="B331" s="245"/>
      <c r="C331" s="245"/>
      <c r="D331" s="245"/>
      <c r="E331" s="245"/>
      <c r="F331" s="245"/>
      <c r="G331" s="245"/>
      <c r="H331" s="245"/>
      <c r="I331" s="245"/>
      <c r="J331" s="245"/>
      <c r="K331" s="245"/>
      <c r="L331" s="245"/>
      <c r="M331" s="245"/>
      <c r="N331" s="245"/>
      <c r="O331" s="245"/>
      <c r="P331" s="245"/>
      <c r="Q331" s="246"/>
      <c r="R331" s="246"/>
      <c r="S331" s="246"/>
      <c r="T331" s="246"/>
      <c r="U331" s="246"/>
      <c r="V331" s="246"/>
    </row>
    <row r="332" spans="1:22" s="247" customFormat="1" ht="23.25" x14ac:dyDescent="0.35">
      <c r="A332" s="245"/>
      <c r="B332" s="245"/>
      <c r="C332" s="245"/>
      <c r="D332" s="245"/>
      <c r="E332" s="245"/>
      <c r="F332" s="245"/>
      <c r="G332" s="245"/>
      <c r="H332" s="245"/>
      <c r="I332" s="245"/>
      <c r="J332" s="245"/>
      <c r="K332" s="245"/>
      <c r="L332" s="245"/>
      <c r="M332" s="245"/>
      <c r="N332" s="245"/>
      <c r="O332" s="245"/>
      <c r="P332" s="245"/>
      <c r="Q332" s="246"/>
      <c r="R332" s="246"/>
      <c r="S332" s="246"/>
      <c r="T332" s="246"/>
      <c r="U332" s="246"/>
      <c r="V332" s="246"/>
    </row>
    <row r="333" spans="1:22" s="247" customFormat="1" ht="23.25" x14ac:dyDescent="0.35">
      <c r="A333" s="245"/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  <c r="O333" s="245"/>
      <c r="P333" s="245"/>
      <c r="Q333" s="246"/>
      <c r="R333" s="246"/>
      <c r="S333" s="246"/>
      <c r="T333" s="246"/>
      <c r="U333" s="246"/>
      <c r="V333" s="246"/>
    </row>
    <row r="334" spans="1:22" s="247" customFormat="1" ht="23.25" x14ac:dyDescent="0.35">
      <c r="A334" s="250"/>
      <c r="B334" s="245"/>
      <c r="C334" s="250"/>
      <c r="D334" s="250"/>
      <c r="E334" s="250"/>
      <c r="F334" s="250"/>
      <c r="G334" s="250"/>
      <c r="H334" s="250"/>
      <c r="I334" s="250"/>
      <c r="J334" s="245"/>
      <c r="K334" s="250"/>
      <c r="L334" s="250"/>
      <c r="M334" s="250"/>
      <c r="N334" s="250"/>
      <c r="O334" s="250"/>
      <c r="P334" s="250"/>
      <c r="Q334" s="246"/>
      <c r="R334" s="246"/>
      <c r="S334" s="246"/>
      <c r="T334" s="246"/>
      <c r="U334" s="246"/>
      <c r="V334" s="246"/>
    </row>
    <row r="335" spans="1:22" s="247" customFormat="1" ht="23.25" x14ac:dyDescent="0.35">
      <c r="A335" s="245"/>
      <c r="B335" s="245"/>
      <c r="C335" s="245"/>
      <c r="D335" s="245"/>
      <c r="E335" s="245"/>
      <c r="F335" s="245"/>
      <c r="G335" s="245"/>
      <c r="H335" s="245"/>
      <c r="I335" s="245"/>
      <c r="J335" s="245"/>
      <c r="K335" s="245"/>
      <c r="L335" s="245"/>
      <c r="M335" s="245"/>
      <c r="N335" s="245"/>
      <c r="O335" s="245"/>
      <c r="P335" s="245"/>
      <c r="Q335" s="246"/>
      <c r="R335" s="246"/>
      <c r="S335" s="246"/>
      <c r="T335" s="246"/>
      <c r="U335" s="246"/>
      <c r="V335" s="246"/>
    </row>
    <row r="336" spans="1:22" s="247" customFormat="1" ht="23.25" x14ac:dyDescent="0.35">
      <c r="A336" s="245"/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  <c r="O336" s="245"/>
      <c r="P336" s="245"/>
      <c r="Q336" s="246"/>
      <c r="R336" s="246"/>
      <c r="S336" s="246"/>
      <c r="T336" s="246"/>
      <c r="U336" s="246"/>
      <c r="V336" s="246"/>
    </row>
    <row r="337" spans="1:22" s="247" customFormat="1" ht="23.25" x14ac:dyDescent="0.35">
      <c r="A337" s="245"/>
      <c r="B337" s="245"/>
      <c r="C337" s="245"/>
      <c r="D337" s="245"/>
      <c r="E337" s="245"/>
      <c r="F337" s="245"/>
      <c r="G337" s="245"/>
      <c r="H337" s="245"/>
      <c r="I337" s="245"/>
      <c r="J337" s="245"/>
      <c r="K337" s="245"/>
      <c r="L337" s="245"/>
      <c r="M337" s="245"/>
      <c r="N337" s="245"/>
      <c r="O337" s="245"/>
      <c r="P337" s="245"/>
      <c r="Q337" s="246"/>
      <c r="R337" s="246"/>
      <c r="S337" s="246"/>
      <c r="T337" s="246"/>
      <c r="U337" s="246"/>
      <c r="V337" s="246"/>
    </row>
    <row r="338" spans="1:22" s="247" customFormat="1" ht="23.25" x14ac:dyDescent="0.35">
      <c r="A338" s="250"/>
      <c r="B338" s="245"/>
      <c r="C338" s="250"/>
      <c r="D338" s="250"/>
      <c r="E338" s="250"/>
      <c r="F338" s="250"/>
      <c r="G338" s="250"/>
      <c r="H338" s="250"/>
      <c r="I338" s="250"/>
      <c r="J338" s="245"/>
      <c r="K338" s="250"/>
      <c r="L338" s="250"/>
      <c r="M338" s="250"/>
      <c r="N338" s="250"/>
      <c r="O338" s="250"/>
      <c r="P338" s="250"/>
      <c r="Q338" s="246"/>
      <c r="R338" s="246"/>
      <c r="S338" s="246"/>
      <c r="T338" s="246"/>
      <c r="U338" s="246"/>
      <c r="V338" s="246"/>
    </row>
    <row r="339" spans="1:22" s="247" customFormat="1" ht="23.25" x14ac:dyDescent="0.35">
      <c r="A339" s="245"/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45"/>
      <c r="N339" s="245"/>
      <c r="O339" s="245"/>
      <c r="P339" s="245"/>
      <c r="Q339" s="246"/>
      <c r="R339" s="246"/>
      <c r="S339" s="246"/>
      <c r="T339" s="246"/>
      <c r="U339" s="246"/>
      <c r="V339" s="246"/>
    </row>
    <row r="340" spans="1:22" s="247" customFormat="1" ht="23.25" x14ac:dyDescent="0.35">
      <c r="A340" s="245"/>
      <c r="B340" s="245"/>
      <c r="C340" s="245"/>
      <c r="D340" s="245"/>
      <c r="E340" s="245"/>
      <c r="F340" s="245"/>
      <c r="G340" s="245"/>
      <c r="H340" s="245"/>
      <c r="I340" s="245"/>
      <c r="J340" s="245"/>
      <c r="K340" s="245"/>
      <c r="L340" s="245"/>
      <c r="M340" s="245"/>
      <c r="N340" s="245"/>
      <c r="O340" s="245"/>
      <c r="P340" s="245"/>
      <c r="Q340" s="246"/>
      <c r="R340" s="246"/>
      <c r="S340" s="246"/>
      <c r="T340" s="246"/>
      <c r="U340" s="246"/>
      <c r="V340" s="246"/>
    </row>
    <row r="341" spans="1:22" s="247" customFormat="1" ht="23.25" x14ac:dyDescent="0.35">
      <c r="A341" s="245"/>
      <c r="B341" s="245"/>
      <c r="C341" s="245"/>
      <c r="D341" s="245"/>
      <c r="E341" s="245"/>
      <c r="F341" s="245"/>
      <c r="G341" s="245"/>
      <c r="H341" s="245"/>
      <c r="I341" s="245"/>
      <c r="J341" s="245"/>
      <c r="K341" s="245"/>
      <c r="L341" s="245"/>
      <c r="M341" s="245"/>
      <c r="N341" s="245"/>
      <c r="O341" s="245"/>
      <c r="P341" s="245"/>
      <c r="Q341" s="246"/>
      <c r="R341" s="246"/>
      <c r="S341" s="246"/>
      <c r="T341" s="246"/>
      <c r="U341" s="246"/>
      <c r="V341" s="246"/>
    </row>
    <row r="342" spans="1:22" s="247" customFormat="1" ht="23.25" x14ac:dyDescent="0.35">
      <c r="A342" s="250"/>
      <c r="B342" s="245"/>
      <c r="C342" s="250"/>
      <c r="D342" s="250"/>
      <c r="E342" s="250"/>
      <c r="F342" s="250"/>
      <c r="G342" s="250"/>
      <c r="H342" s="250"/>
      <c r="I342" s="250"/>
      <c r="J342" s="245"/>
      <c r="K342" s="250"/>
      <c r="L342" s="250"/>
      <c r="M342" s="250"/>
      <c r="N342" s="250"/>
      <c r="O342" s="250"/>
      <c r="P342" s="250"/>
      <c r="Q342" s="246"/>
      <c r="R342" s="246"/>
      <c r="S342" s="246"/>
      <c r="T342" s="246"/>
      <c r="U342" s="246"/>
      <c r="V342" s="246"/>
    </row>
    <row r="343" spans="1:22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22" x14ac:dyDescent="0.3">
      <c r="A344" s="3"/>
      <c r="B344" s="19"/>
      <c r="C344" s="3"/>
      <c r="D344" s="3"/>
      <c r="E344" s="3"/>
      <c r="F344" s="3"/>
      <c r="G344" s="3"/>
      <c r="H344" s="3"/>
      <c r="I344" s="3"/>
      <c r="J344" s="19"/>
      <c r="K344" s="3"/>
      <c r="L344" s="3"/>
      <c r="M344" s="3"/>
      <c r="N344" s="3"/>
      <c r="O344" s="3"/>
      <c r="P344" s="3"/>
    </row>
    <row r="345" spans="1:22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</sheetData>
  <mergeCells count="434">
    <mergeCell ref="A2:P2"/>
    <mergeCell ref="A3:P3"/>
    <mergeCell ref="A4:P4"/>
    <mergeCell ref="A5:P5"/>
    <mergeCell ref="A6:P6"/>
    <mergeCell ref="A7:P7"/>
    <mergeCell ref="Q76:Q80"/>
    <mergeCell ref="R76:R80"/>
    <mergeCell ref="B142:B143"/>
    <mergeCell ref="Q24:Q26"/>
    <mergeCell ref="R24:R26"/>
    <mergeCell ref="Q21:Q23"/>
    <mergeCell ref="R21:R23"/>
    <mergeCell ref="Q27:Q29"/>
    <mergeCell ref="R27:R29"/>
    <mergeCell ref="Q30:Q34"/>
    <mergeCell ref="R30:R34"/>
    <mergeCell ref="Q37:Q40"/>
    <mergeCell ref="R37:R40"/>
    <mergeCell ref="H27:H29"/>
    <mergeCell ref="J27:J29"/>
    <mergeCell ref="L27:L29"/>
    <mergeCell ref="N27:N29"/>
    <mergeCell ref="P27:P29"/>
    <mergeCell ref="I83:I84"/>
    <mergeCell ref="J83:J84"/>
    <mergeCell ref="O101:O104"/>
    <mergeCell ref="K83:K84"/>
    <mergeCell ref="M83:M84"/>
    <mergeCell ref="O83:O84"/>
    <mergeCell ref="H87:H98"/>
    <mergeCell ref="G87:G98"/>
    <mergeCell ref="O99:O100"/>
    <mergeCell ref="H83:H84"/>
    <mergeCell ref="I87:I98"/>
    <mergeCell ref="J87:J98"/>
    <mergeCell ref="Q87:Q98"/>
    <mergeCell ref="R87:R98"/>
    <mergeCell ref="Q47:Q49"/>
    <mergeCell ref="R47:R49"/>
    <mergeCell ref="P156:P157"/>
    <mergeCell ref="P167:P168"/>
    <mergeCell ref="P158:P159"/>
    <mergeCell ref="K156:K157"/>
    <mergeCell ref="M156:M157"/>
    <mergeCell ref="O156:O157"/>
    <mergeCell ref="N99:N100"/>
    <mergeCell ref="P47:P49"/>
    <mergeCell ref="P76:P80"/>
    <mergeCell ref="K87:K98"/>
    <mergeCell ref="M87:M98"/>
    <mergeCell ref="O87:O98"/>
    <mergeCell ref="L87:L98"/>
    <mergeCell ref="N87:N98"/>
    <mergeCell ref="M101:M104"/>
    <mergeCell ref="F87:F98"/>
    <mergeCell ref="P21:P23"/>
    <mergeCell ref="N30:N34"/>
    <mergeCell ref="P30:P34"/>
    <mergeCell ref="F37:F40"/>
    <mergeCell ref="J37:J40"/>
    <mergeCell ref="L37:L40"/>
    <mergeCell ref="N37:N40"/>
    <mergeCell ref="P37:P40"/>
    <mergeCell ref="J21:J23"/>
    <mergeCell ref="K21:K23"/>
    <mergeCell ref="L21:L23"/>
    <mergeCell ref="M21:M23"/>
    <mergeCell ref="N21:N23"/>
    <mergeCell ref="O21:O23"/>
    <mergeCell ref="P24:P26"/>
    <mergeCell ref="F27:F29"/>
    <mergeCell ref="I27:I29"/>
    <mergeCell ref="K27:K29"/>
    <mergeCell ref="M27:M29"/>
    <mergeCell ref="O27:O29"/>
    <mergeCell ref="I24:I26"/>
    <mergeCell ref="K24:K26"/>
    <mergeCell ref="M24:M26"/>
    <mergeCell ref="S47:S52"/>
    <mergeCell ref="Q106:Q121"/>
    <mergeCell ref="R106:R121"/>
    <mergeCell ref="B123:B124"/>
    <mergeCell ref="B125:B126"/>
    <mergeCell ref="P101:P104"/>
    <mergeCell ref="P99:P100"/>
    <mergeCell ref="G101:G104"/>
    <mergeCell ref="I101:I104"/>
    <mergeCell ref="K101:K104"/>
    <mergeCell ref="J101:J104"/>
    <mergeCell ref="L101:L104"/>
    <mergeCell ref="N101:N104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P87:P98"/>
    <mergeCell ref="F101:F104"/>
    <mergeCell ref="H101:H104"/>
    <mergeCell ref="O24:O26"/>
    <mergeCell ref="J24:J26"/>
    <mergeCell ref="L24:L26"/>
    <mergeCell ref="N24:N26"/>
    <mergeCell ref="F266:F267"/>
    <mergeCell ref="H266:H267"/>
    <mergeCell ref="J266:J267"/>
    <mergeCell ref="L266:L267"/>
    <mergeCell ref="N266:N267"/>
    <mergeCell ref="F246:F247"/>
    <mergeCell ref="H246:H247"/>
    <mergeCell ref="J246:J247"/>
    <mergeCell ref="L246:L247"/>
    <mergeCell ref="N246:N247"/>
    <mergeCell ref="F257:F258"/>
    <mergeCell ref="H257:H258"/>
    <mergeCell ref="J257:J258"/>
    <mergeCell ref="L257:L258"/>
    <mergeCell ref="N257:N258"/>
    <mergeCell ref="F244:F245"/>
    <mergeCell ref="H244:H245"/>
    <mergeCell ref="J244:J245"/>
    <mergeCell ref="N231:N232"/>
    <mergeCell ref="O231:O232"/>
    <mergeCell ref="P266:P267"/>
    <mergeCell ref="F259:F260"/>
    <mergeCell ref="H259:H260"/>
    <mergeCell ref="J259:J260"/>
    <mergeCell ref="L259:L260"/>
    <mergeCell ref="N259:N260"/>
    <mergeCell ref="P259:P260"/>
    <mergeCell ref="F261:F263"/>
    <mergeCell ref="H261:H263"/>
    <mergeCell ref="J261:J263"/>
    <mergeCell ref="L261:L263"/>
    <mergeCell ref="N261:N263"/>
    <mergeCell ref="P261:P263"/>
    <mergeCell ref="F264:F265"/>
    <mergeCell ref="H264:H265"/>
    <mergeCell ref="J264:J265"/>
    <mergeCell ref="L264:L265"/>
    <mergeCell ref="P264:P265"/>
    <mergeCell ref="G259:G260"/>
    <mergeCell ref="G261:G263"/>
    <mergeCell ref="I261:I263"/>
    <mergeCell ref="K261:K263"/>
    <mergeCell ref="M261:M263"/>
    <mergeCell ref="O261:O263"/>
    <mergeCell ref="P246:P247"/>
    <mergeCell ref="L254:L255"/>
    <mergeCell ref="N254:N255"/>
    <mergeCell ref="P254:P255"/>
    <mergeCell ref="G246:G247"/>
    <mergeCell ref="I246:I247"/>
    <mergeCell ref="K246:K247"/>
    <mergeCell ref="M246:M247"/>
    <mergeCell ref="O246:O247"/>
    <mergeCell ref="G251:G253"/>
    <mergeCell ref="I251:I253"/>
    <mergeCell ref="K251:K253"/>
    <mergeCell ref="M251:M253"/>
    <mergeCell ref="O251:O253"/>
    <mergeCell ref="P257:P258"/>
    <mergeCell ref="F254:F255"/>
    <mergeCell ref="H254:H255"/>
    <mergeCell ref="J254:J255"/>
    <mergeCell ref="G254:G255"/>
    <mergeCell ref="I254:I255"/>
    <mergeCell ref="K254:K255"/>
    <mergeCell ref="M254:M255"/>
    <mergeCell ref="O254:O255"/>
    <mergeCell ref="G257:G258"/>
    <mergeCell ref="I257:I258"/>
    <mergeCell ref="K257:K258"/>
    <mergeCell ref="M257:M258"/>
    <mergeCell ref="O257:O258"/>
    <mergeCell ref="P244:P245"/>
    <mergeCell ref="G244:G245"/>
    <mergeCell ref="I244:I245"/>
    <mergeCell ref="K244:K245"/>
    <mergeCell ref="M244:M245"/>
    <mergeCell ref="O244:O245"/>
    <mergeCell ref="F242:F243"/>
    <mergeCell ref="H242:H243"/>
    <mergeCell ref="J242:J243"/>
    <mergeCell ref="L242:L243"/>
    <mergeCell ref="N242:N243"/>
    <mergeCell ref="P242:P243"/>
    <mergeCell ref="K242:K243"/>
    <mergeCell ref="M242:M243"/>
    <mergeCell ref="O242:O243"/>
    <mergeCell ref="C156:C157"/>
    <mergeCell ref="D158:D159"/>
    <mergeCell ref="C158:C159"/>
    <mergeCell ref="F158:F159"/>
    <mergeCell ref="H158:H159"/>
    <mergeCell ref="I156:I157"/>
    <mergeCell ref="G156:G157"/>
    <mergeCell ref="G242:G243"/>
    <mergeCell ref="I242:I243"/>
    <mergeCell ref="F239:F241"/>
    <mergeCell ref="H239:H241"/>
    <mergeCell ref="E156:E157"/>
    <mergeCell ref="E158:E159"/>
    <mergeCell ref="E167:E168"/>
    <mergeCell ref="D156:D157"/>
    <mergeCell ref="A218:A230"/>
    <mergeCell ref="F231:F232"/>
    <mergeCell ref="H231:H232"/>
    <mergeCell ref="A158:A159"/>
    <mergeCell ref="A167:A168"/>
    <mergeCell ref="I208:I216"/>
    <mergeCell ref="K208:K216"/>
    <mergeCell ref="M208:M216"/>
    <mergeCell ref="C167:C168"/>
    <mergeCell ref="J158:J159"/>
    <mergeCell ref="K158:K159"/>
    <mergeCell ref="L158:L159"/>
    <mergeCell ref="M158:M159"/>
    <mergeCell ref="G208:G216"/>
    <mergeCell ref="I231:I232"/>
    <mergeCell ref="J231:J232"/>
    <mergeCell ref="K231:K232"/>
    <mergeCell ref="L231:L232"/>
    <mergeCell ref="M231:M232"/>
    <mergeCell ref="G158:G159"/>
    <mergeCell ref="I158:I159"/>
    <mergeCell ref="D167:D168"/>
    <mergeCell ref="F167:F168"/>
    <mergeCell ref="H167:H168"/>
    <mergeCell ref="P239:P241"/>
    <mergeCell ref="F106:F121"/>
    <mergeCell ref="H106:H121"/>
    <mergeCell ref="J106:J121"/>
    <mergeCell ref="L106:L121"/>
    <mergeCell ref="N106:N121"/>
    <mergeCell ref="P106:P121"/>
    <mergeCell ref="F156:F157"/>
    <mergeCell ref="H156:H157"/>
    <mergeCell ref="N208:N216"/>
    <mergeCell ref="P208:P216"/>
    <mergeCell ref="F208:F216"/>
    <mergeCell ref="H208:H216"/>
    <mergeCell ref="K167:K168"/>
    <mergeCell ref="L167:L168"/>
    <mergeCell ref="M167:M168"/>
    <mergeCell ref="N167:N168"/>
    <mergeCell ref="O167:O168"/>
    <mergeCell ref="A268:A269"/>
    <mergeCell ref="H11:P11"/>
    <mergeCell ref="F268:F269"/>
    <mergeCell ref="H268:H269"/>
    <mergeCell ref="J268:J269"/>
    <mergeCell ref="L268:L269"/>
    <mergeCell ref="N268:N269"/>
    <mergeCell ref="P268:P269"/>
    <mergeCell ref="F251:F253"/>
    <mergeCell ref="L83:L84"/>
    <mergeCell ref="N83:N84"/>
    <mergeCell ref="P83:P84"/>
    <mergeCell ref="H251:H253"/>
    <mergeCell ref="J251:J253"/>
    <mergeCell ref="L251:L253"/>
    <mergeCell ref="N251:N253"/>
    <mergeCell ref="P251:P253"/>
    <mergeCell ref="B205:N205"/>
    <mergeCell ref="F47:F49"/>
    <mergeCell ref="I21:I23"/>
    <mergeCell ref="F24:F26"/>
    <mergeCell ref="H24:H26"/>
    <mergeCell ref="F30:F34"/>
    <mergeCell ref="J239:J241"/>
    <mergeCell ref="A10:P10"/>
    <mergeCell ref="H12:I12"/>
    <mergeCell ref="J12:K12"/>
    <mergeCell ref="L12:M12"/>
    <mergeCell ref="N12:O12"/>
    <mergeCell ref="D11:E12"/>
    <mergeCell ref="F11:G12"/>
    <mergeCell ref="B11:B13"/>
    <mergeCell ref="A11:A13"/>
    <mergeCell ref="C11:C13"/>
    <mergeCell ref="F76:F80"/>
    <mergeCell ref="H76:H80"/>
    <mergeCell ref="H21:H23"/>
    <mergeCell ref="F21:F23"/>
    <mergeCell ref="G21:G23"/>
    <mergeCell ref="G24:G26"/>
    <mergeCell ref="G27:G29"/>
    <mergeCell ref="G30:G34"/>
    <mergeCell ref="G37:G40"/>
    <mergeCell ref="H37:H40"/>
    <mergeCell ref="G47:G49"/>
    <mergeCell ref="H30:H34"/>
    <mergeCell ref="G76:G80"/>
    <mergeCell ref="M30:M34"/>
    <mergeCell ref="O30:O34"/>
    <mergeCell ref="I37:I40"/>
    <mergeCell ref="K37:K40"/>
    <mergeCell ref="M37:M40"/>
    <mergeCell ref="O37:O40"/>
    <mergeCell ref="J76:J80"/>
    <mergeCell ref="L76:L80"/>
    <mergeCell ref="N76:N80"/>
    <mergeCell ref="J30:J34"/>
    <mergeCell ref="L30:L34"/>
    <mergeCell ref="I47:I49"/>
    <mergeCell ref="K47:K49"/>
    <mergeCell ref="I30:I34"/>
    <mergeCell ref="K30:K34"/>
    <mergeCell ref="M47:M49"/>
    <mergeCell ref="O47:O49"/>
    <mergeCell ref="I259:I260"/>
    <mergeCell ref="K259:K260"/>
    <mergeCell ref="M259:M260"/>
    <mergeCell ref="O259:O260"/>
    <mergeCell ref="O158:O159"/>
    <mergeCell ref="N158:N159"/>
    <mergeCell ref="L244:L245"/>
    <mergeCell ref="N244:N245"/>
    <mergeCell ref="M272:M273"/>
    <mergeCell ref="N272:N273"/>
    <mergeCell ref="O272:O273"/>
    <mergeCell ref="O208:O216"/>
    <mergeCell ref="L239:L241"/>
    <mergeCell ref="N239:N241"/>
    <mergeCell ref="G264:G265"/>
    <mergeCell ref="I264:I265"/>
    <mergeCell ref="K264:K265"/>
    <mergeCell ref="M264:M265"/>
    <mergeCell ref="O264:O265"/>
    <mergeCell ref="G266:G267"/>
    <mergeCell ref="I266:I267"/>
    <mergeCell ref="K266:K267"/>
    <mergeCell ref="M266:M267"/>
    <mergeCell ref="O266:O267"/>
    <mergeCell ref="N264:N265"/>
    <mergeCell ref="P272:P273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G268:G269"/>
    <mergeCell ref="I268:I269"/>
    <mergeCell ref="K268:K269"/>
    <mergeCell ref="M268:M269"/>
    <mergeCell ref="O268:O269"/>
    <mergeCell ref="H272:H273"/>
    <mergeCell ref="F272:F273"/>
    <mergeCell ref="G272:G273"/>
    <mergeCell ref="I272:I273"/>
    <mergeCell ref="J272:J273"/>
    <mergeCell ref="K272:K273"/>
    <mergeCell ref="L272:L273"/>
    <mergeCell ref="Q43:Q46"/>
    <mergeCell ref="R43:R46"/>
    <mergeCell ref="Q83:Q84"/>
    <mergeCell ref="R83:R84"/>
    <mergeCell ref="Q99:Q100"/>
    <mergeCell ref="R99:R100"/>
    <mergeCell ref="Q101:Q104"/>
    <mergeCell ref="R101:R104"/>
    <mergeCell ref="A123:A124"/>
    <mergeCell ref="G106:G121"/>
    <mergeCell ref="I106:I121"/>
    <mergeCell ref="K106:K121"/>
    <mergeCell ref="M106:M121"/>
    <mergeCell ref="O106:O121"/>
    <mergeCell ref="I76:I80"/>
    <mergeCell ref="K76:K80"/>
    <mergeCell ref="M76:M80"/>
    <mergeCell ref="O76:O80"/>
    <mergeCell ref="H47:H49"/>
    <mergeCell ref="J47:J49"/>
    <mergeCell ref="L47:L49"/>
    <mergeCell ref="N47:N49"/>
    <mergeCell ref="F83:F84"/>
    <mergeCell ref="G83:G84"/>
    <mergeCell ref="A125:A126"/>
    <mergeCell ref="A142:A143"/>
    <mergeCell ref="A156:A157"/>
    <mergeCell ref="Q208:Q216"/>
    <mergeCell ref="R208:R216"/>
    <mergeCell ref="Q231:Q232"/>
    <mergeCell ref="R231:R232"/>
    <mergeCell ref="Q239:Q241"/>
    <mergeCell ref="R239:R241"/>
    <mergeCell ref="P231:P232"/>
    <mergeCell ref="G231:G232"/>
    <mergeCell ref="G239:G241"/>
    <mergeCell ref="I239:I241"/>
    <mergeCell ref="K239:K241"/>
    <mergeCell ref="M239:M241"/>
    <mergeCell ref="O239:O241"/>
    <mergeCell ref="J208:J216"/>
    <mergeCell ref="L208:L216"/>
    <mergeCell ref="J156:J157"/>
    <mergeCell ref="L156:L157"/>
    <mergeCell ref="N156:N157"/>
    <mergeCell ref="G167:G168"/>
    <mergeCell ref="I167:I168"/>
    <mergeCell ref="J167:J168"/>
    <mergeCell ref="Q268:Q269"/>
    <mergeCell ref="R268:R269"/>
    <mergeCell ref="Q257:Q258"/>
    <mergeCell ref="R257:R258"/>
    <mergeCell ref="Q242:Q243"/>
    <mergeCell ref="Q244:Q245"/>
    <mergeCell ref="R242:R243"/>
    <mergeCell ref="R244:R245"/>
    <mergeCell ref="Q246:Q247"/>
    <mergeCell ref="R246:R247"/>
    <mergeCell ref="Q251:Q253"/>
    <mergeCell ref="R251:R253"/>
    <mergeCell ref="Q254:Q255"/>
    <mergeCell ref="R254:R255"/>
    <mergeCell ref="Q259:Q260"/>
    <mergeCell ref="R259:R260"/>
    <mergeCell ref="Q261:Q263"/>
    <mergeCell ref="R261:R263"/>
    <mergeCell ref="Q264:Q265"/>
    <mergeCell ref="R264:R265"/>
    <mergeCell ref="Q266:Q267"/>
    <mergeCell ref="R266:R267"/>
  </mergeCells>
  <phoneticPr fontId="19" type="noConversion"/>
  <pageMargins left="0.23622047244094491" right="0.23622047244094491" top="0.35433070866141736" bottom="0.15748031496062992" header="0.31496062992125984" footer="0.11811023622047245"/>
  <pageSetup paperSize="9" scale="38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Форма 12</vt:lpstr>
      <vt:lpstr>Лист1</vt:lpstr>
      <vt:lpstr>Лист1!Заголовки_для_печати</vt:lpstr>
      <vt:lpstr>'Форма 12'!Заголовки_для_печати</vt:lpstr>
      <vt:lpstr>Лист1!Область_печати</vt:lpstr>
      <vt:lpstr>'Форма 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2025-02-19T05:44:48Z</cp:lastPrinted>
  <dcterms:created xsi:type="dcterms:W3CDTF">2019-10-29T01:57:16Z</dcterms:created>
  <dcterms:modified xsi:type="dcterms:W3CDTF">2025-02-21T09:57:11Z</dcterms:modified>
</cp:coreProperties>
</file>