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olkymbay\Downloads\"/>
    </mc:Choice>
  </mc:AlternateContent>
  <xr:revisionPtr revIDLastSave="0" documentId="13_ncr:1_{E49A61D0-DA45-46DD-8504-1DD570F6153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Исполнение ИП за 2 кв. 2025года" sheetId="3" r:id="rId1"/>
  </sheets>
  <definedNames>
    <definedName name="_xlnm.Print_Titles" localSheetId="0">'Исполнение ИП за 2 кв. 2025года'!$11:$15</definedName>
  </definedNames>
  <calcPr calcId="191029"/>
</workbook>
</file>

<file path=xl/calcChain.xml><?xml version="1.0" encoding="utf-8"?>
<calcChain xmlns="http://schemas.openxmlformats.org/spreadsheetml/2006/main">
  <c r="H122" i="3" l="1"/>
  <c r="F18" i="3" l="1"/>
  <c r="F122" i="3"/>
  <c r="F123" i="3"/>
  <c r="I125" i="3" l="1"/>
  <c r="I32" i="3" l="1"/>
  <c r="I45" i="3"/>
  <c r="I47" i="3"/>
  <c r="I75" i="3"/>
  <c r="I90" i="3"/>
  <c r="I104" i="3"/>
  <c r="I74" i="3" l="1"/>
  <c r="G123" i="3"/>
  <c r="I40" i="3" l="1"/>
  <c r="I37" i="3"/>
  <c r="G37" i="3" s="1"/>
  <c r="F37" i="3"/>
  <c r="I34" i="3"/>
  <c r="G34" i="3" s="1"/>
  <c r="F34" i="3"/>
  <c r="G32" i="3"/>
  <c r="F32" i="3"/>
  <c r="G40" i="3" l="1"/>
  <c r="F40" i="3"/>
  <c r="I20" i="3"/>
  <c r="H55" i="3" l="1"/>
  <c r="I55" i="3"/>
  <c r="J55" i="3"/>
  <c r="K55" i="3"/>
  <c r="L55" i="3"/>
  <c r="M55" i="3"/>
  <c r="N55" i="3"/>
  <c r="O55" i="3"/>
  <c r="P55" i="3"/>
  <c r="J20" i="3"/>
  <c r="K20" i="3"/>
  <c r="L20" i="3"/>
  <c r="M20" i="3"/>
  <c r="N20" i="3"/>
  <c r="O20" i="3"/>
  <c r="P20" i="3"/>
  <c r="H104" i="3"/>
  <c r="H89" i="3"/>
  <c r="H45" i="3"/>
  <c r="H29" i="3"/>
  <c r="H21" i="3"/>
  <c r="F21" i="3" s="1"/>
  <c r="G47" i="3"/>
  <c r="G104" i="3"/>
  <c r="F56" i="3"/>
  <c r="G80" i="3"/>
  <c r="H80" i="3"/>
  <c r="I80" i="3"/>
  <c r="J80" i="3"/>
  <c r="K80" i="3"/>
  <c r="L80" i="3"/>
  <c r="M80" i="3"/>
  <c r="N80" i="3"/>
  <c r="O80" i="3"/>
  <c r="P80" i="3"/>
  <c r="G132" i="3"/>
  <c r="G131" i="3" s="1"/>
  <c r="H132" i="3"/>
  <c r="H131" i="3" s="1"/>
  <c r="H128" i="3" s="1"/>
  <c r="H19" i="3" s="1"/>
  <c r="I132" i="3"/>
  <c r="I131" i="3" s="1"/>
  <c r="I128" i="3" s="1"/>
  <c r="I19" i="3" s="1"/>
  <c r="J132" i="3"/>
  <c r="J131" i="3" s="1"/>
  <c r="J128" i="3" s="1"/>
  <c r="J19" i="3" s="1"/>
  <c r="K132" i="3"/>
  <c r="K131" i="3" s="1"/>
  <c r="K128" i="3" s="1"/>
  <c r="K19" i="3" s="1"/>
  <c r="L132" i="3"/>
  <c r="L131" i="3" s="1"/>
  <c r="L128" i="3" s="1"/>
  <c r="L19" i="3" s="1"/>
  <c r="M132" i="3"/>
  <c r="M131" i="3" s="1"/>
  <c r="M128" i="3" s="1"/>
  <c r="M19" i="3" s="1"/>
  <c r="N132" i="3"/>
  <c r="N131" i="3" s="1"/>
  <c r="N128" i="3" s="1"/>
  <c r="N19" i="3" s="1"/>
  <c r="O132" i="3"/>
  <c r="O131" i="3" s="1"/>
  <c r="O128" i="3" s="1"/>
  <c r="O19" i="3" s="1"/>
  <c r="P132" i="3"/>
  <c r="P131" i="3" s="1"/>
  <c r="P128" i="3" s="1"/>
  <c r="P19" i="3" s="1"/>
  <c r="F132" i="3"/>
  <c r="I122" i="3"/>
  <c r="J122" i="3"/>
  <c r="K122" i="3"/>
  <c r="L122" i="3"/>
  <c r="M122" i="3"/>
  <c r="N122" i="3"/>
  <c r="O122" i="3"/>
  <c r="P122" i="3"/>
  <c r="I89" i="3"/>
  <c r="J89" i="3"/>
  <c r="K89" i="3"/>
  <c r="L89" i="3"/>
  <c r="M89" i="3"/>
  <c r="N89" i="3"/>
  <c r="O89" i="3"/>
  <c r="P89" i="3"/>
  <c r="G54" i="3"/>
  <c r="G53" i="3"/>
  <c r="G52" i="3"/>
  <c r="G51" i="3"/>
  <c r="G50" i="3"/>
  <c r="G45" i="3"/>
  <c r="G43" i="3"/>
  <c r="G29" i="3"/>
  <c r="G26" i="3"/>
  <c r="G24" i="3"/>
  <c r="G21" i="3"/>
  <c r="K18" i="3" l="1"/>
  <c r="L17" i="3"/>
  <c r="K17" i="3"/>
  <c r="J18" i="3"/>
  <c r="J17" i="3"/>
  <c r="I18" i="3"/>
  <c r="I17" i="3"/>
  <c r="M17" i="3"/>
  <c r="P18" i="3"/>
  <c r="O18" i="3"/>
  <c r="N18" i="3"/>
  <c r="M18" i="3"/>
  <c r="M16" i="3" s="1"/>
  <c r="L18" i="3"/>
  <c r="L16" i="3" s="1"/>
  <c r="K16" i="3"/>
  <c r="H20" i="3"/>
  <c r="H17" i="3" s="1"/>
  <c r="J16" i="3"/>
  <c r="G20" i="3"/>
  <c r="H18" i="3"/>
  <c r="P17" i="3"/>
  <c r="O17" i="3"/>
  <c r="N17" i="3"/>
  <c r="P16" i="3" l="1"/>
  <c r="I16" i="3"/>
  <c r="N16" i="3"/>
  <c r="O16" i="3"/>
  <c r="H16" i="3"/>
  <c r="F131" i="3"/>
  <c r="G130" i="3"/>
  <c r="F130" i="3"/>
  <c r="G129" i="3"/>
  <c r="G128" i="3" s="1"/>
  <c r="G19" i="3" s="1"/>
  <c r="F129" i="3"/>
  <c r="F128" i="3"/>
  <c r="F19" i="3" s="1"/>
  <c r="G125" i="3"/>
  <c r="G122" i="3" s="1"/>
  <c r="F125" i="3"/>
  <c r="G121" i="3"/>
  <c r="F121" i="3"/>
  <c r="F120" i="3"/>
  <c r="F119" i="3"/>
  <c r="G118" i="3"/>
  <c r="F118" i="3"/>
  <c r="F117" i="3"/>
  <c r="F116" i="3"/>
  <c r="G115" i="3"/>
  <c r="F115" i="3"/>
  <c r="F114" i="3"/>
  <c r="F113" i="3"/>
  <c r="G112" i="3"/>
  <c r="F112" i="3"/>
  <c r="G109" i="3"/>
  <c r="F109" i="3"/>
  <c r="G107" i="3"/>
  <c r="F107" i="3"/>
  <c r="F104" i="3"/>
  <c r="G100" i="3"/>
  <c r="F100" i="3"/>
  <c r="G95" i="3"/>
  <c r="F95" i="3"/>
  <c r="G90" i="3"/>
  <c r="F90" i="3"/>
  <c r="F87" i="3"/>
  <c r="F86" i="3"/>
  <c r="F85" i="3"/>
  <c r="F84" i="3"/>
  <c r="F83" i="3"/>
  <c r="F82" i="3"/>
  <c r="F81" i="3"/>
  <c r="G75" i="3"/>
  <c r="F75" i="3"/>
  <c r="G74" i="3"/>
  <c r="F74" i="3"/>
  <c r="G72" i="3"/>
  <c r="F72" i="3"/>
  <c r="G67" i="3"/>
  <c r="F67" i="3"/>
  <c r="G63" i="3"/>
  <c r="F63" i="3"/>
  <c r="G58" i="3"/>
  <c r="F58" i="3"/>
  <c r="G56" i="3"/>
  <c r="F54" i="3"/>
  <c r="F53" i="3"/>
  <c r="F52" i="3"/>
  <c r="F51" i="3"/>
  <c r="F50" i="3"/>
  <c r="F49" i="3"/>
  <c r="F48" i="3"/>
  <c r="F47" i="3"/>
  <c r="F45" i="3"/>
  <c r="F43" i="3"/>
  <c r="F29" i="3"/>
  <c r="D27" i="3"/>
  <c r="F26" i="3"/>
  <c r="F24" i="3"/>
  <c r="G89" i="3" l="1"/>
  <c r="G18" i="3" s="1"/>
  <c r="F55" i="3"/>
  <c r="G55" i="3"/>
  <c r="G17" i="3" s="1"/>
  <c r="F20" i="3"/>
  <c r="F80" i="3"/>
  <c r="F89" i="3"/>
  <c r="G16" i="3" l="1"/>
  <c r="F17" i="3"/>
  <c r="F16" i="3" s="1"/>
</calcChain>
</file>

<file path=xl/sharedStrings.xml><?xml version="1.0" encoding="utf-8"?>
<sst xmlns="http://schemas.openxmlformats.org/spreadsheetml/2006/main" count="466" uniqueCount="310">
  <si>
    <t>№п/п</t>
  </si>
  <si>
    <t>Наименование мероприятий инвестиционной программы</t>
  </si>
  <si>
    <t>Единица измерений</t>
  </si>
  <si>
    <t>Сумма инвестиций, тыс.тенге (без НДС)</t>
  </si>
  <si>
    <t>Источник финансирования, тыс.тенге</t>
  </si>
  <si>
    <t>Бюджетные средства</t>
  </si>
  <si>
    <t>Нерегулируемая (иная) деятельность</t>
  </si>
  <si>
    <t>по г.Алматы</t>
  </si>
  <si>
    <t>Реконструкция ПС 220/110/10кВ №7 АХБК</t>
  </si>
  <si>
    <t>СМР</t>
  </si>
  <si>
    <t>1.1.</t>
  </si>
  <si>
    <t>Выполнение комплекса работ по реконструкции ОРУ-110кВ с заменой маслянных выключателей на элегазовые, с монтажом релейной защиты и автоматики и организацией каналов связи СДТУ</t>
  </si>
  <si>
    <t>комплекс</t>
  </si>
  <si>
    <t>1.2.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</si>
  <si>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</si>
  <si>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км</t>
  </si>
  <si>
    <t>2.1.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</si>
  <si>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</si>
  <si>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км
шт</t>
  </si>
  <si>
    <t>3.1.</t>
  </si>
  <si>
    <t>3.2.</t>
  </si>
  <si>
    <t>Реконструкция существующих ТП с установкой КТПБ-10/0,4кВ взамен существующих КТП</t>
  </si>
  <si>
    <t>шт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</si>
  <si>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</si>
  <si>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4.1.</t>
  </si>
  <si>
    <t>Установка систем телемеханики в ТП города</t>
  </si>
  <si>
    <t>комплект</t>
  </si>
  <si>
    <t>по Алматинской области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</si>
  <si>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</si>
  <si>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Приобретение кабельно-проводниковой продукции и строительсво ЛЭП</t>
  </si>
  <si>
    <t>Реконструкция электрических сетей 10/0,4кВ РЭС "Отеген батыр"</t>
  </si>
  <si>
    <t>Замена ВЛ-0,4 на ВЛИ-0,4кВ</t>
  </si>
  <si>
    <t>Замена ВЛ-10кВ на ВЛИ-10кВ</t>
  </si>
  <si>
    <t>Реконструкция электрических сетей 6-10/0,4кВ Карасайского РЭС</t>
  </si>
  <si>
    <t xml:space="preserve">Замена ВЛ-0,4 на ВЛИ-0,4кВ </t>
  </si>
  <si>
    <t>Реконструкция электрических сетей 6-10/0,4кВ Талгарского РЭС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</si>
  <si>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</si>
  <si>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г.Алматы</t>
  </si>
  <si>
    <t>12</t>
  </si>
  <si>
    <t>13</t>
  </si>
  <si>
    <t>14</t>
  </si>
  <si>
    <t>15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</si>
  <si>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</si>
  <si>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КЛ 6кВ на 10кВ</t>
  </si>
  <si>
    <t>Замена КТП</t>
  </si>
  <si>
    <t>Реконструкция оборудования ТП</t>
  </si>
  <si>
    <t>17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</si>
  <si>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</si>
  <si>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>Замена КЛ-6кВ на КЛ-10кВ</t>
  </si>
  <si>
    <t>21</t>
  </si>
  <si>
    <t>7</t>
  </si>
  <si>
    <t>8</t>
  </si>
  <si>
    <t>9</t>
  </si>
  <si>
    <t>10</t>
  </si>
  <si>
    <t>11</t>
  </si>
  <si>
    <t>16</t>
  </si>
  <si>
    <t>18</t>
  </si>
  <si>
    <t>19</t>
  </si>
  <si>
    <t>20</t>
  </si>
  <si>
    <t>Реконструкция ТП</t>
  </si>
  <si>
    <t>22</t>
  </si>
  <si>
    <t>24</t>
  </si>
  <si>
    <t>25</t>
  </si>
  <si>
    <t>Капитальный ремонт распределительных сетей и оборудования</t>
  </si>
  <si>
    <t>Увеличение уставного капитала</t>
  </si>
  <si>
    <t>21.1</t>
  </si>
  <si>
    <t>Реконструкция ПС 110 кВ №46А "Шоссейная" с заменой трансформаторов на 2х63МВА с КРУН-10кВ</t>
  </si>
  <si>
    <t>ВСЕГО на 2025 год</t>
  </si>
  <si>
    <t>Итого утвержденная инвестиционная программа на 2025 год</t>
  </si>
  <si>
    <t>Выполнение комплекса работ по реконструкции ОРУ-220кВ с заменой маслянных выключателей на элегазовые с монтажом релейной защиты и автоматики, организацией каналов связи СДТУ</t>
  </si>
  <si>
    <t>Строительство ЗРУ-10кВ</t>
  </si>
  <si>
    <t>2,429
5</t>
  </si>
  <si>
    <t>Приобретение и прокладка КЛ-10кВ взамен существующей КЛ-6кВ</t>
  </si>
  <si>
    <t>13,7
14</t>
  </si>
  <si>
    <t>4.2.</t>
  </si>
  <si>
    <t>Дополнительно устанавливаемые ТП-10/0,4кВ</t>
  </si>
  <si>
    <t xml:space="preserve">Установка ячейки в КРУН-10кВ ПС-124А </t>
  </si>
  <si>
    <t>Строительство нового РП-10кВ</t>
  </si>
  <si>
    <t>Прокладка новой КЛ-10кВ</t>
  </si>
  <si>
    <t>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</si>
  <si>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</si>
  <si>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Замена ВЛ - 0,4кВ на СИП</t>
  </si>
  <si>
    <t>Установка дополнительных ТП</t>
  </si>
  <si>
    <t>Перевод отрезка ВЛ-220кВ №2063/2073 от ПС №147А Таугуль" до опоры №9 в КЛ-220кВ"</t>
  </si>
  <si>
    <t>Перевод ВЛ-220 кВ в КЛ-220кВ</t>
  </si>
  <si>
    <t>РЭС-3 ВЛ-0,4 кВ ВЛ-0,4кВ ТП-3132</t>
  </si>
  <si>
    <t xml:space="preserve"> РЭС-3 ВЛ-0,4кВ ТП-3019</t>
  </si>
  <si>
    <t xml:space="preserve"> РЭС-3 ВЛ-0,4кВ ТП-3502</t>
  </si>
  <si>
    <t xml:space="preserve"> РЭС-3 ВЛ-0,4кВ ТП-3023</t>
  </si>
  <si>
    <t xml:space="preserve"> РЭС-3 ВЛ-0,4кВ ТП-3026</t>
  </si>
  <si>
    <t xml:space="preserve"> РЭС-3 ВЛ-0,4кВ ТП-3107</t>
  </si>
  <si>
    <t xml:space="preserve"> РЭС-3 ВЛ-0,4кВ ТП-3606</t>
  </si>
  <si>
    <t xml:space="preserve"> РЭС-3 ВЛ-0,4кВ ТП-3028</t>
  </si>
  <si>
    <t xml:space="preserve"> РЭС-3 ВЛ-0,4кВ ТП-3432</t>
  </si>
  <si>
    <t>РЭС-5 ВЛ-0,4кВ ТП-5086</t>
  </si>
  <si>
    <t>РЭС-5 ВЛ-0,4кВ ТП-5050</t>
  </si>
  <si>
    <t>РЭС-5 ВЛ-0,4кВ ТП-5046</t>
  </si>
  <si>
    <t>РЭС-5 ВЛ-0,4кВ ТП-5144</t>
  </si>
  <si>
    <t>РЭС-5 ВЛ-0,4кВ ТП-5202</t>
  </si>
  <si>
    <t>РЭС-5 КЛ-0,4кВ ТП-556- ВРУ ж/д-35, ТП-556- к/я-34</t>
  </si>
  <si>
    <t>РЭС-5 КЛ-0,4кВ ТП-5333- ГРЩ-1, ТП-5333- ГРЩ-2</t>
  </si>
  <si>
    <t>РЭС-5 КЛ-0,4кВ ТП-5667- к/я-7, к/я-7-к/я-9, ТП-5667-к/я-10, к/я-9-ГРЩ ж/д-173, ГРЩ ж/д-173-к/я-10</t>
  </si>
  <si>
    <t>РЭС-5 КЛ-0,4кВ ТП-5176-к/я-2, к/я-2-к/я-1, к/я-1-к/я столовой, ТП-5176-к/я столовой</t>
  </si>
  <si>
    <t>РЭС-5 КЛ-0,4кВ ТП-690-к/я-19а, ТП-690-к/я-2, к/я-2-к/я-19а</t>
  </si>
  <si>
    <t>РЭС-5 КЛ-0,4кВ ТП-5013-ГРЩ ж/д-47</t>
  </si>
  <si>
    <t>РЭС-5 КЛ-0,4кВ ТП-5013-ГРЩ ж/д-27</t>
  </si>
  <si>
    <t>РЭС-5 КЛ-0,4кВ ТП-5013- к/я-41</t>
  </si>
  <si>
    <t>РЭС-5 КЛ-0,4кВ ТП-5013 к/я-41-к/я-51</t>
  </si>
  <si>
    <t>РЭС-6  ВЛ-0,4кВ ТП-6217</t>
  </si>
  <si>
    <t xml:space="preserve">РЭС-6  ВЛ-0,4кВ ТП-6497 </t>
  </si>
  <si>
    <t xml:space="preserve">РЭС-6  ВЛ-0,4кВ ТП-6474 </t>
  </si>
  <si>
    <t>РЭС-6  ВЛ-0,4кВ ТП-6474 Восток</t>
  </si>
  <si>
    <t>РЭС-6 КЛ-0,4 кВ кВ ТП-6078 КЯ-1</t>
  </si>
  <si>
    <t>РЭС-6 Оборудование ТП-6246</t>
  </si>
  <si>
    <t>РЭС-6 Оборудование ТП-6497</t>
  </si>
  <si>
    <t>РЭС-7 ТП-7278</t>
  </si>
  <si>
    <t>РЭС-7 ТП-7351</t>
  </si>
  <si>
    <t>РЭС-7 ТП-7529</t>
  </si>
  <si>
    <t>РЭС-7 ТП-7512</t>
  </si>
  <si>
    <t>РЭС-7 ТП-7310</t>
  </si>
  <si>
    <t>РЭС-6 Оборудование ТП-6547</t>
  </si>
  <si>
    <t>работа</t>
  </si>
  <si>
    <t>Прокладка кабеля 10 кВ</t>
  </si>
  <si>
    <t>17.1</t>
  </si>
  <si>
    <t>Замена ТП с установкой КТПБ</t>
  </si>
  <si>
    <t>Проектно-изыскательные работы</t>
  </si>
  <si>
    <t>Поставка опор</t>
  </si>
  <si>
    <t>Устройство защиты Защита микропроцессорная универсальная трехфазная направленная МТЗ для применения в установках СН для отходящих линий и питающих присоединений, а также в качестве резервной защиты для оборудования высокого напряжения серий MiCOM P127.</t>
  </si>
  <si>
    <t>Маршрутизатор   нижнего класса</t>
  </si>
  <si>
    <t xml:space="preserve">Трансформатор напряжения ЗНОМ-35У1 </t>
  </si>
  <si>
    <t>Устройство защиты  Микропроцессорное реле напряжения</t>
  </si>
  <si>
    <t>Устройства для защиты генераторов, электродвигателей, трансформаторов, распределительных сетей, линий, шин, фидеров и т.д.</t>
  </si>
  <si>
    <t>Шкаф оперативного тока для распределительного устройства</t>
  </si>
  <si>
    <t>Ремонт ВЛ-10кВ ф.14-93И уч. Ойкарагай</t>
  </si>
  <si>
    <t>Поставка кабельно-проводниковой продукции</t>
  </si>
  <si>
    <t>Высокочастотный заградитель ВЗ-1250-0.5 с ЭНЗ и ОПН с полосой заграждения 160-1000 кГц ВЗ-1250-0,5 УХЛ1</t>
  </si>
  <si>
    <t>5</t>
  </si>
  <si>
    <t>6</t>
  </si>
  <si>
    <t>19.1</t>
  </si>
  <si>
    <t>19.2</t>
  </si>
  <si>
    <t>23.1</t>
  </si>
  <si>
    <t>Исполнительный директор по строительству и ремонту</t>
  </si>
  <si>
    <t>Сламбеков А.Г.</t>
  </si>
  <si>
    <t>Информация о реализации инвестиционной программы (проекта) в разрезе источников финансирования, тыс. тенге</t>
  </si>
  <si>
    <t>Информация субъекта естественной монополии</t>
  </si>
  <si>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</si>
  <si>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</si>
  <si>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</si>
  <si>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</si>
  <si>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Количество в натуральных показателях</t>
  </si>
  <si>
    <t>план</t>
  </si>
  <si>
    <t>факт</t>
  </si>
  <si>
    <t>собственные средства</t>
  </si>
  <si>
    <t>заемные средства</t>
  </si>
  <si>
    <t>Закуп и монтаж автоматизированной системы коммерческого учета электроэнергии с установкой  ТТ на 110/35/10/6кВ на ПС области с установкой системы телемеханники</t>
  </si>
  <si>
    <t>Реконструкция РУ-6кВ, РУ-0,4кВс установкой необходимого количества линейных ячеек в ТП-2044, ТП-2070, ТП-2362, ТП-2181, ТП-2056</t>
  </si>
  <si>
    <r>
      <t xml:space="preserve">Разработка ПСД «Строительство «заход-выхода» ЛЭП-110кВ №103А/104А на ПС-220/110/10 кВ №154А «Коян-коз со строительством КРУЭ-110кВ»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</si>
  <si>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 "Строительство заход-выход" ЛЭП-110кВ №154А на ПС №166А "Бесагаш"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</si>
  <si>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 «Модернизация систем мониторинга видеонаблюдения, контроля и управления доступом и пожарно-охранной сигнализации на объектах АО «АЖК»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</si>
  <si>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t>34,828
1</t>
  </si>
  <si>
    <t>19.3</t>
  </si>
  <si>
    <t>Поставка Линейно-подвесной арматуры</t>
  </si>
  <si>
    <t>20.1</t>
  </si>
  <si>
    <t>20.2</t>
  </si>
  <si>
    <t>20.3</t>
  </si>
  <si>
    <t>20.4</t>
  </si>
  <si>
    <t>Утвержденные в 2023 году дополнительные мероприятия на 2025 год</t>
  </si>
  <si>
    <t>23</t>
  </si>
  <si>
    <t>23.2</t>
  </si>
  <si>
    <t>23.3</t>
  </si>
  <si>
    <t>24.1</t>
  </si>
  <si>
    <r>
      <t xml:space="preserve"> Реконструкция ЛЭП-110кВ №103А/104А с заменой существующего провода на композитный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</si>
  <si>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"Реконструкция КЛ РП-142, РП-145, РП-177 (РЭС-5)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</si>
  <si>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t>26</t>
  </si>
  <si>
    <t>26.1</t>
  </si>
  <si>
    <t>26.2</t>
  </si>
  <si>
    <t>27</t>
  </si>
  <si>
    <t>27.1</t>
  </si>
  <si>
    <t>27.2</t>
  </si>
  <si>
    <t>28</t>
  </si>
  <si>
    <t>28.1</t>
  </si>
  <si>
    <t>28.2</t>
  </si>
  <si>
    <t>29</t>
  </si>
  <si>
    <t>30</t>
  </si>
  <si>
    <t>31.1</t>
  </si>
  <si>
    <r>
  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РЭС-1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</si>
  <si>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РЭС-6 </t>
    </r>
    <r>
      <rPr>
        <sz val="14"/>
        <color rgb="FFFF0000"/>
        <rFont val="Times New Roman"/>
        <family val="1"/>
        <charset val="204"/>
      </rPr>
      <t xml:space="preserve">(Перенос срока исполнения мероприятии с 2024 года) </t>
    </r>
  </si>
  <si>
    <r>
      <t xml:space="preserve">Разработка ПСД «Расширение и установка систем </t>
    </r>
    <r>
      <rPr>
        <b/>
        <sz val="14"/>
        <color theme="1"/>
        <rFont val="Times New Roman"/>
        <family val="1"/>
        <charset val="204"/>
      </rPr>
      <t xml:space="preserve">ТМ на ПС, РП АО АЖК»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</si>
  <si>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 «Расширение и установка систем </t>
    </r>
    <r>
      <rPr>
        <b/>
        <sz val="14"/>
        <color theme="1"/>
        <rFont val="Times New Roman"/>
        <family val="1"/>
        <charset val="204"/>
      </rPr>
      <t xml:space="preserve">АСКУЭ на ПС, РП АО «АЖК»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</si>
  <si>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«Реконструкция ВЛ-0,4-10 кВ и ТП-10/0,4 кВ», ОБРЭС, с.Туймебаев»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</si>
  <si>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  <r>
      <rPr>
        <b/>
        <sz val="14"/>
        <rFont val="Times New Roman"/>
        <family val="1"/>
        <charset val="204"/>
      </rPr>
      <t xml:space="preserve">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</si>
  <si>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Реконструкция КЛ от ТЭЦ-1 (РЭС-1)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</si>
  <si>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Реконструкция КЛ РП-116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</si>
  <si>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Реконструкция КЛ РП-13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</si>
  <si>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ПСД: "Реконструкция ВЛ-0,4кВ от ТП ПС-23А" РЭС-5 город Алматы, Бостандыкский район"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</si>
  <si>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Реконструкция ПС 110 кВ №46А "Шоссейная" с заменой трансформаторов на 2х63МВА с КРУН-10кВ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</si>
  <si>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t>Утвержденные в 2024 году дополнительные мероприятия на 2025 год</t>
  </si>
  <si>
    <t>Итого утвержденные в 2023 году дополнительные мероприятия на 2025 год</t>
  </si>
  <si>
    <t>123,966
1</t>
  </si>
  <si>
    <t>48,922
3</t>
  </si>
  <si>
    <t>Тулеуов А.К.</t>
  </si>
  <si>
    <t>Начальник управления перспективного развития</t>
  </si>
  <si>
    <t>Итого утвержденные в 2024 году дополнительные мероприятия на 2025 год</t>
  </si>
  <si>
    <t>штука</t>
  </si>
  <si>
    <t>Исполнитель: Темиржанова Э.Б.</t>
  </si>
  <si>
    <t>вн.т.2431</t>
  </si>
  <si>
    <t>24.2</t>
  </si>
  <si>
    <t>Приобретение кабеля 10 кВ</t>
  </si>
  <si>
    <t>5.1.</t>
  </si>
  <si>
    <t>Перевод сетей 6 кВ на напряжение 10 кВ на ПС №6А, ПС №3А (ПС №168А). 2-ой этап</t>
  </si>
  <si>
    <t>Разработка ПСД: Реконструкция ВЛ-0,4кВ от ТП ПС-47А»,РЭС-1 город Алматы, Алатауский район</t>
  </si>
  <si>
    <t>6.1.</t>
  </si>
  <si>
    <t xml:space="preserve">Проведение комплексной вневедомственной экспертизы </t>
  </si>
  <si>
    <t>6.2.</t>
  </si>
  <si>
    <t>Разработка ПСД: Реконструкция ВЛ-0,4кВ от ТП ф.14-171А,ф.66-147А», РЭС-3 город Алматы, Наурызбайский район</t>
  </si>
  <si>
    <t>Разработка ПСД: Реконструкция ВЛ-0,4кВ от ТП ПС-1А" РЭС-2 город Алматы, Алмалинский район</t>
  </si>
  <si>
    <t>32.1</t>
  </si>
  <si>
    <t>32.2</t>
  </si>
  <si>
    <t>Реконструкция ПС-220кВ №140А «Западная» с заменой автотрансформаторов</t>
  </si>
  <si>
    <t>31</t>
  </si>
  <si>
    <t>32</t>
  </si>
  <si>
    <t>33</t>
  </si>
  <si>
    <t>34</t>
  </si>
  <si>
    <t>37</t>
  </si>
  <si>
    <t>38</t>
  </si>
  <si>
    <t>39</t>
  </si>
  <si>
    <t>23.4</t>
  </si>
  <si>
    <t>Приобретение проводов  ВЛ СИП 3</t>
  </si>
  <si>
    <t>25.1</t>
  </si>
  <si>
    <t>25.2</t>
  </si>
  <si>
    <t>25.3</t>
  </si>
  <si>
    <t>25.4</t>
  </si>
  <si>
    <t>7.1.</t>
  </si>
  <si>
    <t>7.2.</t>
  </si>
  <si>
    <t>8.1.</t>
  </si>
  <si>
    <t>8.2.</t>
  </si>
  <si>
    <t>9.1</t>
  </si>
  <si>
    <t>10.1</t>
  </si>
  <si>
    <t>11.1</t>
  </si>
  <si>
    <t>11.2</t>
  </si>
  <si>
    <t>18.1</t>
  </si>
  <si>
    <t>18.2</t>
  </si>
  <si>
    <t>18.3</t>
  </si>
  <si>
    <t>18.4</t>
  </si>
  <si>
    <t>24.3</t>
  </si>
  <si>
    <t>24.4</t>
  </si>
  <si>
    <t>24.5</t>
  </si>
  <si>
    <t>24.6</t>
  </si>
  <si>
    <t>24.7</t>
  </si>
  <si>
    <t>26.3</t>
  </si>
  <si>
    <t>26.4</t>
  </si>
  <si>
    <t>27.3</t>
  </si>
  <si>
    <t>30.1</t>
  </si>
  <si>
    <t>30.2</t>
  </si>
  <si>
    <t>31.2</t>
  </si>
  <si>
    <t>33.1</t>
  </si>
  <si>
    <t>33.2</t>
  </si>
  <si>
    <t>35.1</t>
  </si>
  <si>
    <t>36.1</t>
  </si>
  <si>
    <t>39.1</t>
  </si>
  <si>
    <t>39.2</t>
  </si>
  <si>
    <t>39.3</t>
  </si>
  <si>
    <t>39.4</t>
  </si>
  <si>
    <t>39.5</t>
  </si>
  <si>
    <t>39.6</t>
  </si>
  <si>
    <t>39.7</t>
  </si>
  <si>
    <t>39.8</t>
  </si>
  <si>
    <t>39.9</t>
  </si>
  <si>
    <t>39.10</t>
  </si>
  <si>
    <t>39.11</t>
  </si>
  <si>
    <t>39.12</t>
  </si>
  <si>
    <t>39.13</t>
  </si>
  <si>
    <t>39.14</t>
  </si>
  <si>
    <t>39.15</t>
  </si>
  <si>
    <t>39.16</t>
  </si>
  <si>
    <t>39.17</t>
  </si>
  <si>
    <t>39.18</t>
  </si>
  <si>
    <t>39.19</t>
  </si>
  <si>
    <t>39.20</t>
  </si>
  <si>
    <t>39.21</t>
  </si>
  <si>
    <t>39.22</t>
  </si>
  <si>
    <t>39.23</t>
  </si>
  <si>
    <t>39.24</t>
  </si>
  <si>
    <t>39.25</t>
  </si>
  <si>
    <t>39.26</t>
  </si>
  <si>
    <t>39.27</t>
  </si>
  <si>
    <t>39.28</t>
  </si>
  <si>
    <t>39.29</t>
  </si>
  <si>
    <t>39.30</t>
  </si>
  <si>
    <t>39.31</t>
  </si>
  <si>
    <t>39.32</t>
  </si>
  <si>
    <t>39.33</t>
  </si>
  <si>
    <t>39.34</t>
  </si>
  <si>
    <t>39.35</t>
  </si>
  <si>
    <t>39.36</t>
  </si>
  <si>
    <t>услуга</t>
  </si>
  <si>
    <t xml:space="preserve">работа </t>
  </si>
  <si>
    <t>49,143
12</t>
  </si>
  <si>
    <t>Проектно-изыскательные работы (ПСД)</t>
  </si>
  <si>
    <t>шт        работа</t>
  </si>
  <si>
    <t>13                           1</t>
  </si>
  <si>
    <t>о ходе исполнения субъектом инвестиционной программы за 2 квартала 2025 года</t>
  </si>
  <si>
    <t>Заместитель Председателя Правления - Главный инженер</t>
  </si>
  <si>
    <t>Начальник управления строительства</t>
  </si>
  <si>
    <t>Начальник  производственно-технического управления</t>
  </si>
  <si>
    <t>Сагымбеков Ж.Б.</t>
  </si>
  <si>
    <t>Жакупбеков Н.Е.</t>
  </si>
  <si>
    <t>Джумагулов Д.С.</t>
  </si>
  <si>
    <t>etemirzhanova@azhk.kz</t>
  </si>
  <si>
    <t>Начальник  производственно-технического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</si>
</sst>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00"/>
    <numFmt numFmtId="167" formatCode="_-* #,##0.00\ _р_._-;\-* #,##0.00\ _р_._-;_-* &quot;-&quot;??\ _р_.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u/>
      <sz val="20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>
      <alignment horizontal="left" vertical="top"/>
    </xf>
    <xf numFmtId="0" fontId="9" fillId="0" borderId="0"/>
    <xf numFmtId="0" fontId="3" fillId="0" borderId="0"/>
    <xf numFmtId="0" fontId="1" fillId="0" borderId="0"/>
    <xf numFmtId="0" fontId="10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165" fontId="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61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2" fillId="3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0" xfId="0" applyFont="1" applyFill="1"/>
    <xf numFmtId="0" fontId="8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/>
    </xf>
    <xf numFmtId="49" fontId="12" fillId="2" borderId="11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49" fontId="12" fillId="3" borderId="24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49" fontId="12" fillId="3" borderId="19" xfId="0" applyNumberFormat="1" applyFont="1" applyFill="1" applyBorder="1" applyAlignment="1">
      <alignment horizontal="center" vertical="center"/>
    </xf>
    <xf numFmtId="3" fontId="12" fillId="3" borderId="9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3" fontId="12" fillId="0" borderId="9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49" fontId="13" fillId="0" borderId="23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2" xfId="0" applyFont="1" applyFill="1" applyBorder="1"/>
    <xf numFmtId="0" fontId="15" fillId="0" borderId="1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164" fontId="12" fillId="0" borderId="5" xfId="1" applyNumberFormat="1" applyFont="1" applyFill="1" applyBorder="1" applyAlignment="1">
      <alignment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1" xfId="0" applyFont="1" applyFill="1" applyBorder="1" applyAlignment="1">
      <alignment vertical="center"/>
    </xf>
    <xf numFmtId="164" fontId="12" fillId="0" borderId="5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vertical="center" wrapText="1"/>
    </xf>
    <xf numFmtId="164" fontId="12" fillId="0" borderId="4" xfId="1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3" fontId="12" fillId="3" borderId="10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/>
    <xf numFmtId="3" fontId="12" fillId="3" borderId="8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43" fontId="7" fillId="0" borderId="0" xfId="3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3" borderId="23" xfId="0" applyNumberFormat="1" applyFont="1" applyFill="1" applyBorder="1" applyAlignment="1">
      <alignment horizontal="center" vertical="center"/>
    </xf>
    <xf numFmtId="0" fontId="15" fillId="3" borderId="12" xfId="0" applyFont="1" applyFill="1" applyBorder="1"/>
    <xf numFmtId="0" fontId="21" fillId="3" borderId="12" xfId="0" applyFont="1" applyFill="1" applyBorder="1"/>
    <xf numFmtId="3" fontId="12" fillId="3" borderId="12" xfId="0" applyNumberFormat="1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3" xfId="1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horizontal="center" vertical="center"/>
    </xf>
    <xf numFmtId="164" fontId="13" fillId="0" borderId="13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3" fillId="0" borderId="5" xfId="1" applyNumberFormat="1" applyFont="1" applyFill="1" applyBorder="1" applyAlignment="1">
      <alignment horizontal="right" vertical="center" wrapText="1"/>
    </xf>
    <xf numFmtId="164" fontId="13" fillId="0" borderId="6" xfId="1" applyNumberFormat="1" applyFont="1" applyFill="1" applyBorder="1" applyAlignment="1">
      <alignment horizontal="right" vertical="center" wrapText="1"/>
    </xf>
    <xf numFmtId="164" fontId="13" fillId="0" borderId="4" xfId="1" applyNumberFormat="1" applyFont="1" applyFill="1" applyBorder="1" applyAlignment="1">
      <alignment horizontal="right" vertical="center" wrapText="1"/>
    </xf>
    <xf numFmtId="164" fontId="13" fillId="0" borderId="3" xfId="1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14" fillId="0" borderId="5" xfId="0" applyFont="1" applyFill="1" applyBorder="1"/>
    <xf numFmtId="0" fontId="12" fillId="0" borderId="4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66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9" fontId="12" fillId="0" borderId="25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25" fillId="0" borderId="0" xfId="0" applyFont="1" applyFill="1"/>
    <xf numFmtId="0" fontId="26" fillId="0" borderId="0" xfId="0" applyFont="1" applyAlignment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4" fillId="0" borderId="0" xfId="35" applyFont="1" applyAlignment="1">
      <alignment horizontal="left"/>
    </xf>
    <xf numFmtId="0" fontId="27" fillId="0" borderId="0" xfId="35" applyFont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 applyFill="1" applyAlignment="1"/>
    <xf numFmtId="0" fontId="13" fillId="0" borderId="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64" fontId="13" fillId="0" borderId="5" xfId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Fill="1" applyBorder="1" applyAlignment="1">
      <alignment horizontal="center" vertical="center" wrapText="1"/>
    </xf>
    <xf numFmtId="49" fontId="12" fillId="4" borderId="1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10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/>
    </xf>
    <xf numFmtId="164" fontId="13" fillId="0" borderId="17" xfId="1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3" xfId="1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center" vertical="center" wrapText="1"/>
    </xf>
    <xf numFmtId="164" fontId="13" fillId="0" borderId="26" xfId="1" applyNumberFormat="1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/>
    </xf>
    <xf numFmtId="164" fontId="13" fillId="0" borderId="12" xfId="1" applyNumberFormat="1" applyFont="1" applyFill="1" applyBorder="1" applyAlignment="1">
      <alignment horizontal="center" vertical="center" wrapText="1"/>
    </xf>
    <xf numFmtId="0" fontId="21" fillId="4" borderId="9" xfId="0" applyFont="1" applyFill="1" applyBorder="1"/>
    <xf numFmtId="0" fontId="21" fillId="4" borderId="10" xfId="0" applyFont="1" applyFill="1" applyBorder="1"/>
    <xf numFmtId="164" fontId="13" fillId="0" borderId="13" xfId="1" applyNumberFormat="1" applyFont="1" applyFill="1" applyBorder="1" applyAlignment="1">
      <alignment horizontal="center" vertical="center" wrapText="1"/>
    </xf>
    <xf numFmtId="164" fontId="13" fillId="0" borderId="15" xfId="1" applyNumberFormat="1" applyFont="1" applyFill="1" applyBorder="1" applyAlignment="1">
      <alignment horizontal="center" vertical="center" wrapText="1"/>
    </xf>
    <xf numFmtId="164" fontId="13" fillId="0" borderId="9" xfId="1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164" fontId="13" fillId="0" borderId="10" xfId="1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/>
    </xf>
    <xf numFmtId="164" fontId="12" fillId="0" borderId="16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2" xfId="1" applyNumberFormat="1" applyFont="1" applyFill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64" fontId="12" fillId="0" borderId="15" xfId="1" applyNumberFormat="1" applyFont="1" applyFill="1" applyBorder="1" applyAlignment="1">
      <alignment horizontal="center" vertical="center" wrapText="1"/>
    </xf>
    <xf numFmtId="164" fontId="12" fillId="0" borderId="16" xfId="1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164" fontId="12" fillId="0" borderId="17" xfId="1" applyNumberFormat="1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164" fontId="13" fillId="0" borderId="16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164" fontId="13" fillId="0" borderId="16" xfId="1" applyNumberFormat="1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right" vertical="center" wrapText="1"/>
    </xf>
    <xf numFmtId="164" fontId="13" fillId="0" borderId="17" xfId="1" applyNumberFormat="1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3" fillId="0" borderId="5" xfId="1" applyNumberFormat="1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right" vertical="center" wrapText="1"/>
    </xf>
    <xf numFmtId="164" fontId="13" fillId="0" borderId="4" xfId="1" applyNumberFormat="1" applyFont="1" applyFill="1" applyBorder="1" applyAlignment="1">
      <alignment horizontal="right" vertical="center" wrapText="1"/>
    </xf>
    <xf numFmtId="164" fontId="13" fillId="0" borderId="3" xfId="1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/>
    <xf numFmtId="164" fontId="13" fillId="0" borderId="2" xfId="1" applyNumberFormat="1" applyFont="1" applyFill="1" applyBorder="1" applyAlignment="1">
      <alignment horizontal="right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36">
    <cellStyle name="_Elvira-Payroll_LATEST_Transformation_schedule_Lancaster_Petroleum_30092009_ v3" xfId="32" xr:uid="{00000000-0005-0000-0000-000000000000}"/>
    <cellStyle name="S4" xfId="6" xr:uid="{00000000-0005-0000-0000-000001000000}"/>
    <cellStyle name="Гиперссылка" xfId="35" builtinId="8"/>
    <cellStyle name="Обычный" xfId="0" builtinId="0"/>
    <cellStyle name="Обычный 10 2 2" xfId="33" xr:uid="{00000000-0005-0000-0000-000003000000}"/>
    <cellStyle name="Обычный 2" xfId="4" xr:uid="{00000000-0005-0000-0000-000004000000}"/>
    <cellStyle name="Обычный 3" xfId="7" xr:uid="{00000000-0005-0000-0000-000005000000}"/>
    <cellStyle name="Обычный 3 2" xfId="1" xr:uid="{00000000-0005-0000-0000-000006000000}"/>
    <cellStyle name="Обычный 3 2 2 2 2" xfId="8" xr:uid="{00000000-0005-0000-0000-000007000000}"/>
    <cellStyle name="Обычный 3 2 2 5" xfId="9" xr:uid="{00000000-0005-0000-0000-000008000000}"/>
    <cellStyle name="Обычный 4" xfId="10" xr:uid="{00000000-0005-0000-0000-000009000000}"/>
    <cellStyle name="Обычный 58" xfId="11" xr:uid="{00000000-0005-0000-0000-00000A000000}"/>
    <cellStyle name="Обычный 59" xfId="12" xr:uid="{00000000-0005-0000-0000-00000B000000}"/>
    <cellStyle name="Процентный 2" xfId="15" xr:uid="{00000000-0005-0000-0000-00000C000000}"/>
    <cellStyle name="Финансовый" xfId="30" builtinId="3"/>
    <cellStyle name="Финансовый 2" xfId="5" xr:uid="{00000000-0005-0000-0000-00000E000000}"/>
    <cellStyle name="Финансовый 2 10 4" xfId="3" xr:uid="{00000000-0005-0000-0000-00000F000000}"/>
    <cellStyle name="Финансовый 2 2" xfId="16" xr:uid="{00000000-0005-0000-0000-000010000000}"/>
    <cellStyle name="Финансовый 2 2 2" xfId="20" xr:uid="{00000000-0005-0000-0000-000011000000}"/>
    <cellStyle name="Финансовый 2 2 2 2" xfId="28" xr:uid="{00000000-0005-0000-0000-000012000000}"/>
    <cellStyle name="Финансовый 2 2 3" xfId="24" xr:uid="{00000000-0005-0000-0000-000013000000}"/>
    <cellStyle name="Финансовый 2 3" xfId="17" xr:uid="{00000000-0005-0000-0000-000014000000}"/>
    <cellStyle name="Финансовый 2 3 2" xfId="21" xr:uid="{00000000-0005-0000-0000-000015000000}"/>
    <cellStyle name="Финансовый 2 3 2 2" xfId="29" xr:uid="{00000000-0005-0000-0000-000016000000}"/>
    <cellStyle name="Финансовый 2 3 3" xfId="25" xr:uid="{00000000-0005-0000-0000-000017000000}"/>
    <cellStyle name="Финансовый 2 4" xfId="18" xr:uid="{00000000-0005-0000-0000-000018000000}"/>
    <cellStyle name="Финансовый 2 4 2" xfId="26" xr:uid="{00000000-0005-0000-0000-000019000000}"/>
    <cellStyle name="Финансовый 2 5" xfId="22" xr:uid="{00000000-0005-0000-0000-00001A000000}"/>
    <cellStyle name="Финансовый 3" xfId="2" xr:uid="{00000000-0005-0000-0000-00001B000000}"/>
    <cellStyle name="Финансовый 3 2 4" xfId="34" xr:uid="{8491A000-D1D2-4960-8767-0B382F6DA09B}"/>
    <cellStyle name="Финансовый 4" xfId="13" xr:uid="{00000000-0005-0000-0000-00001C000000}"/>
    <cellStyle name="Финансовый 5" xfId="14" xr:uid="{00000000-0005-0000-0000-00001D000000}"/>
    <cellStyle name="Финансовый 5 2" xfId="19" xr:uid="{00000000-0005-0000-0000-00001E000000}"/>
    <cellStyle name="Финансовый 5 2 2" xfId="27" xr:uid="{00000000-0005-0000-0000-00001F000000}"/>
    <cellStyle name="Финансовый 5 3" xfId="23" xr:uid="{00000000-0005-0000-0000-000020000000}"/>
    <cellStyle name="Финансовый 6" xfId="31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temirzhanova@azhk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9046-81A3-44F1-9210-4FE2EF3B4CFC}">
  <sheetPr>
    <pageSetUpPr fitToPage="1"/>
  </sheetPr>
  <dimension ref="A1:X1120"/>
  <sheetViews>
    <sheetView tabSelected="1" zoomScale="53" zoomScaleNormal="53" workbookViewId="0">
      <pane ySplit="15" topLeftCell="A16" activePane="bottomLeft" state="frozen"/>
      <selection activeCell="A9" sqref="A9"/>
      <selection pane="bottomLeft" activeCell="H123" sqref="H123:H124"/>
    </sheetView>
  </sheetViews>
  <sheetFormatPr defaultRowHeight="15.75" x14ac:dyDescent="0.25"/>
  <cols>
    <col min="1" max="1" width="10.28515625" style="5" customWidth="1"/>
    <col min="2" max="2" width="105.85546875" style="3" customWidth="1"/>
    <col min="3" max="9" width="17.28515625" style="4" customWidth="1"/>
    <col min="10" max="15" width="17.28515625" style="1" customWidth="1"/>
    <col min="16" max="16" width="28" style="1" customWidth="1"/>
    <col min="17" max="244" width="9.140625" style="1"/>
    <col min="245" max="245" width="8.42578125" style="1" customWidth="1"/>
    <col min="246" max="246" width="62.5703125" style="1" customWidth="1"/>
    <col min="247" max="247" width="21" style="1" customWidth="1"/>
    <col min="248" max="248" width="15.42578125" style="1" customWidth="1"/>
    <col min="249" max="249" width="18.28515625" style="1" customWidth="1"/>
    <col min="250" max="253" width="16.5703125" style="1" customWidth="1"/>
    <col min="254" max="254" width="15.85546875" style="1" customWidth="1"/>
    <col min="255" max="255" width="11.28515625" style="1" customWidth="1"/>
    <col min="256" max="500" width="9.140625" style="1"/>
    <col min="501" max="501" width="8.42578125" style="1" customWidth="1"/>
    <col min="502" max="502" width="62.5703125" style="1" customWidth="1"/>
    <col min="503" max="503" width="21" style="1" customWidth="1"/>
    <col min="504" max="504" width="15.42578125" style="1" customWidth="1"/>
    <col min="505" max="505" width="18.28515625" style="1" customWidth="1"/>
    <col min="506" max="509" width="16.5703125" style="1" customWidth="1"/>
    <col min="510" max="510" width="15.85546875" style="1" customWidth="1"/>
    <col min="511" max="511" width="11.28515625" style="1" customWidth="1"/>
    <col min="512" max="756" width="9.140625" style="1"/>
    <col min="757" max="757" width="8.42578125" style="1" customWidth="1"/>
    <col min="758" max="758" width="62.5703125" style="1" customWidth="1"/>
    <col min="759" max="759" width="21" style="1" customWidth="1"/>
    <col min="760" max="760" width="15.42578125" style="1" customWidth="1"/>
    <col min="761" max="761" width="18.28515625" style="1" customWidth="1"/>
    <col min="762" max="765" width="16.5703125" style="1" customWidth="1"/>
    <col min="766" max="766" width="15.85546875" style="1" customWidth="1"/>
    <col min="767" max="767" width="11.28515625" style="1" customWidth="1"/>
    <col min="768" max="1012" width="9.140625" style="1"/>
    <col min="1013" max="1013" width="8.42578125" style="1" customWidth="1"/>
    <col min="1014" max="1014" width="62.5703125" style="1" customWidth="1"/>
    <col min="1015" max="1015" width="21" style="1" customWidth="1"/>
    <col min="1016" max="1016" width="15.42578125" style="1" customWidth="1"/>
    <col min="1017" max="1017" width="18.28515625" style="1" customWidth="1"/>
    <col min="1018" max="1021" width="16.5703125" style="1" customWidth="1"/>
    <col min="1022" max="1022" width="15.85546875" style="1" customWidth="1"/>
    <col min="1023" max="1023" width="11.28515625" style="1" customWidth="1"/>
    <col min="1024" max="1268" width="9.140625" style="1"/>
    <col min="1269" max="1269" width="8.42578125" style="1" customWidth="1"/>
    <col min="1270" max="1270" width="62.5703125" style="1" customWidth="1"/>
    <col min="1271" max="1271" width="21" style="1" customWidth="1"/>
    <col min="1272" max="1272" width="15.42578125" style="1" customWidth="1"/>
    <col min="1273" max="1273" width="18.28515625" style="1" customWidth="1"/>
    <col min="1274" max="1277" width="16.5703125" style="1" customWidth="1"/>
    <col min="1278" max="1278" width="15.85546875" style="1" customWidth="1"/>
    <col min="1279" max="1279" width="11.28515625" style="1" customWidth="1"/>
    <col min="1280" max="1524" width="9.140625" style="1"/>
    <col min="1525" max="1525" width="8.42578125" style="1" customWidth="1"/>
    <col min="1526" max="1526" width="62.5703125" style="1" customWidth="1"/>
    <col min="1527" max="1527" width="21" style="1" customWidth="1"/>
    <col min="1528" max="1528" width="15.42578125" style="1" customWidth="1"/>
    <col min="1529" max="1529" width="18.28515625" style="1" customWidth="1"/>
    <col min="1530" max="1533" width="16.5703125" style="1" customWidth="1"/>
    <col min="1534" max="1534" width="15.85546875" style="1" customWidth="1"/>
    <col min="1535" max="1535" width="11.28515625" style="1" customWidth="1"/>
    <col min="1536" max="1780" width="9.140625" style="1"/>
    <col min="1781" max="1781" width="8.42578125" style="1" customWidth="1"/>
    <col min="1782" max="1782" width="62.5703125" style="1" customWidth="1"/>
    <col min="1783" max="1783" width="21" style="1" customWidth="1"/>
    <col min="1784" max="1784" width="15.42578125" style="1" customWidth="1"/>
    <col min="1785" max="1785" width="18.28515625" style="1" customWidth="1"/>
    <col min="1786" max="1789" width="16.5703125" style="1" customWidth="1"/>
    <col min="1790" max="1790" width="15.85546875" style="1" customWidth="1"/>
    <col min="1791" max="1791" width="11.28515625" style="1" customWidth="1"/>
    <col min="1792" max="2036" width="9.140625" style="1"/>
    <col min="2037" max="2037" width="8.42578125" style="1" customWidth="1"/>
    <col min="2038" max="2038" width="62.5703125" style="1" customWidth="1"/>
    <col min="2039" max="2039" width="21" style="1" customWidth="1"/>
    <col min="2040" max="2040" width="15.42578125" style="1" customWidth="1"/>
    <col min="2041" max="2041" width="18.28515625" style="1" customWidth="1"/>
    <col min="2042" max="2045" width="16.5703125" style="1" customWidth="1"/>
    <col min="2046" max="2046" width="15.85546875" style="1" customWidth="1"/>
    <col min="2047" max="2047" width="11.28515625" style="1" customWidth="1"/>
    <col min="2048" max="2292" width="9.140625" style="1"/>
    <col min="2293" max="2293" width="8.42578125" style="1" customWidth="1"/>
    <col min="2294" max="2294" width="62.5703125" style="1" customWidth="1"/>
    <col min="2295" max="2295" width="21" style="1" customWidth="1"/>
    <col min="2296" max="2296" width="15.42578125" style="1" customWidth="1"/>
    <col min="2297" max="2297" width="18.28515625" style="1" customWidth="1"/>
    <col min="2298" max="2301" width="16.5703125" style="1" customWidth="1"/>
    <col min="2302" max="2302" width="15.85546875" style="1" customWidth="1"/>
    <col min="2303" max="2303" width="11.28515625" style="1" customWidth="1"/>
    <col min="2304" max="2548" width="9.140625" style="1"/>
    <col min="2549" max="2549" width="8.42578125" style="1" customWidth="1"/>
    <col min="2550" max="2550" width="62.5703125" style="1" customWidth="1"/>
    <col min="2551" max="2551" width="21" style="1" customWidth="1"/>
    <col min="2552" max="2552" width="15.42578125" style="1" customWidth="1"/>
    <col min="2553" max="2553" width="18.28515625" style="1" customWidth="1"/>
    <col min="2554" max="2557" width="16.5703125" style="1" customWidth="1"/>
    <col min="2558" max="2558" width="15.85546875" style="1" customWidth="1"/>
    <col min="2559" max="2559" width="11.28515625" style="1" customWidth="1"/>
    <col min="2560" max="2804" width="9.140625" style="1"/>
    <col min="2805" max="2805" width="8.42578125" style="1" customWidth="1"/>
    <col min="2806" max="2806" width="62.5703125" style="1" customWidth="1"/>
    <col min="2807" max="2807" width="21" style="1" customWidth="1"/>
    <col min="2808" max="2808" width="15.42578125" style="1" customWidth="1"/>
    <col min="2809" max="2809" width="18.28515625" style="1" customWidth="1"/>
    <col min="2810" max="2813" width="16.5703125" style="1" customWidth="1"/>
    <col min="2814" max="2814" width="15.85546875" style="1" customWidth="1"/>
    <col min="2815" max="2815" width="11.28515625" style="1" customWidth="1"/>
    <col min="2816" max="3060" width="9.140625" style="1"/>
    <col min="3061" max="3061" width="8.42578125" style="1" customWidth="1"/>
    <col min="3062" max="3062" width="62.5703125" style="1" customWidth="1"/>
    <col min="3063" max="3063" width="21" style="1" customWidth="1"/>
    <col min="3064" max="3064" width="15.42578125" style="1" customWidth="1"/>
    <col min="3065" max="3065" width="18.28515625" style="1" customWidth="1"/>
    <col min="3066" max="3069" width="16.5703125" style="1" customWidth="1"/>
    <col min="3070" max="3070" width="15.85546875" style="1" customWidth="1"/>
    <col min="3071" max="3071" width="11.28515625" style="1" customWidth="1"/>
    <col min="3072" max="3316" width="9.140625" style="1"/>
    <col min="3317" max="3317" width="8.42578125" style="1" customWidth="1"/>
    <col min="3318" max="3318" width="62.5703125" style="1" customWidth="1"/>
    <col min="3319" max="3319" width="21" style="1" customWidth="1"/>
    <col min="3320" max="3320" width="15.42578125" style="1" customWidth="1"/>
    <col min="3321" max="3321" width="18.28515625" style="1" customWidth="1"/>
    <col min="3322" max="3325" width="16.5703125" style="1" customWidth="1"/>
    <col min="3326" max="3326" width="15.85546875" style="1" customWidth="1"/>
    <col min="3327" max="3327" width="11.28515625" style="1" customWidth="1"/>
    <col min="3328" max="3572" width="9.140625" style="1"/>
    <col min="3573" max="3573" width="8.42578125" style="1" customWidth="1"/>
    <col min="3574" max="3574" width="62.5703125" style="1" customWidth="1"/>
    <col min="3575" max="3575" width="21" style="1" customWidth="1"/>
    <col min="3576" max="3576" width="15.42578125" style="1" customWidth="1"/>
    <col min="3577" max="3577" width="18.28515625" style="1" customWidth="1"/>
    <col min="3578" max="3581" width="16.5703125" style="1" customWidth="1"/>
    <col min="3582" max="3582" width="15.85546875" style="1" customWidth="1"/>
    <col min="3583" max="3583" width="11.28515625" style="1" customWidth="1"/>
    <col min="3584" max="3828" width="9.140625" style="1"/>
    <col min="3829" max="3829" width="8.42578125" style="1" customWidth="1"/>
    <col min="3830" max="3830" width="62.5703125" style="1" customWidth="1"/>
    <col min="3831" max="3831" width="21" style="1" customWidth="1"/>
    <col min="3832" max="3832" width="15.42578125" style="1" customWidth="1"/>
    <col min="3833" max="3833" width="18.28515625" style="1" customWidth="1"/>
    <col min="3834" max="3837" width="16.5703125" style="1" customWidth="1"/>
    <col min="3838" max="3838" width="15.85546875" style="1" customWidth="1"/>
    <col min="3839" max="3839" width="11.28515625" style="1" customWidth="1"/>
    <col min="3840" max="4084" width="9.140625" style="1"/>
    <col min="4085" max="4085" width="8.42578125" style="1" customWidth="1"/>
    <col min="4086" max="4086" width="62.5703125" style="1" customWidth="1"/>
    <col min="4087" max="4087" width="21" style="1" customWidth="1"/>
    <col min="4088" max="4088" width="15.42578125" style="1" customWidth="1"/>
    <col min="4089" max="4089" width="18.28515625" style="1" customWidth="1"/>
    <col min="4090" max="4093" width="16.5703125" style="1" customWidth="1"/>
    <col min="4094" max="4094" width="15.85546875" style="1" customWidth="1"/>
    <col min="4095" max="4095" width="11.28515625" style="1" customWidth="1"/>
    <col min="4096" max="4340" width="9.140625" style="1"/>
    <col min="4341" max="4341" width="8.42578125" style="1" customWidth="1"/>
    <col min="4342" max="4342" width="62.5703125" style="1" customWidth="1"/>
    <col min="4343" max="4343" width="21" style="1" customWidth="1"/>
    <col min="4344" max="4344" width="15.42578125" style="1" customWidth="1"/>
    <col min="4345" max="4345" width="18.28515625" style="1" customWidth="1"/>
    <col min="4346" max="4349" width="16.5703125" style="1" customWidth="1"/>
    <col min="4350" max="4350" width="15.85546875" style="1" customWidth="1"/>
    <col min="4351" max="4351" width="11.28515625" style="1" customWidth="1"/>
    <col min="4352" max="4596" width="9.140625" style="1"/>
    <col min="4597" max="4597" width="8.42578125" style="1" customWidth="1"/>
    <col min="4598" max="4598" width="62.5703125" style="1" customWidth="1"/>
    <col min="4599" max="4599" width="21" style="1" customWidth="1"/>
    <col min="4600" max="4600" width="15.42578125" style="1" customWidth="1"/>
    <col min="4601" max="4601" width="18.28515625" style="1" customWidth="1"/>
    <col min="4602" max="4605" width="16.5703125" style="1" customWidth="1"/>
    <col min="4606" max="4606" width="15.85546875" style="1" customWidth="1"/>
    <col min="4607" max="4607" width="11.28515625" style="1" customWidth="1"/>
    <col min="4608" max="4852" width="9.140625" style="1"/>
    <col min="4853" max="4853" width="8.42578125" style="1" customWidth="1"/>
    <col min="4854" max="4854" width="62.5703125" style="1" customWidth="1"/>
    <col min="4855" max="4855" width="21" style="1" customWidth="1"/>
    <col min="4856" max="4856" width="15.42578125" style="1" customWidth="1"/>
    <col min="4857" max="4857" width="18.28515625" style="1" customWidth="1"/>
    <col min="4858" max="4861" width="16.5703125" style="1" customWidth="1"/>
    <col min="4862" max="4862" width="15.85546875" style="1" customWidth="1"/>
    <col min="4863" max="4863" width="11.28515625" style="1" customWidth="1"/>
    <col min="4864" max="5108" width="9.140625" style="1"/>
    <col min="5109" max="5109" width="8.42578125" style="1" customWidth="1"/>
    <col min="5110" max="5110" width="62.5703125" style="1" customWidth="1"/>
    <col min="5111" max="5111" width="21" style="1" customWidth="1"/>
    <col min="5112" max="5112" width="15.42578125" style="1" customWidth="1"/>
    <col min="5113" max="5113" width="18.28515625" style="1" customWidth="1"/>
    <col min="5114" max="5117" width="16.5703125" style="1" customWidth="1"/>
    <col min="5118" max="5118" width="15.85546875" style="1" customWidth="1"/>
    <col min="5119" max="5119" width="11.28515625" style="1" customWidth="1"/>
    <col min="5120" max="5364" width="9.140625" style="1"/>
    <col min="5365" max="5365" width="8.42578125" style="1" customWidth="1"/>
    <col min="5366" max="5366" width="62.5703125" style="1" customWidth="1"/>
    <col min="5367" max="5367" width="21" style="1" customWidth="1"/>
    <col min="5368" max="5368" width="15.42578125" style="1" customWidth="1"/>
    <col min="5369" max="5369" width="18.28515625" style="1" customWidth="1"/>
    <col min="5370" max="5373" width="16.5703125" style="1" customWidth="1"/>
    <col min="5374" max="5374" width="15.85546875" style="1" customWidth="1"/>
    <col min="5375" max="5375" width="11.28515625" style="1" customWidth="1"/>
    <col min="5376" max="5620" width="9.140625" style="1"/>
    <col min="5621" max="5621" width="8.42578125" style="1" customWidth="1"/>
    <col min="5622" max="5622" width="62.5703125" style="1" customWidth="1"/>
    <col min="5623" max="5623" width="21" style="1" customWidth="1"/>
    <col min="5624" max="5624" width="15.42578125" style="1" customWidth="1"/>
    <col min="5625" max="5625" width="18.28515625" style="1" customWidth="1"/>
    <col min="5626" max="5629" width="16.5703125" style="1" customWidth="1"/>
    <col min="5630" max="5630" width="15.85546875" style="1" customWidth="1"/>
    <col min="5631" max="5631" width="11.28515625" style="1" customWidth="1"/>
    <col min="5632" max="5876" width="9.140625" style="1"/>
    <col min="5877" max="5877" width="8.42578125" style="1" customWidth="1"/>
    <col min="5878" max="5878" width="62.5703125" style="1" customWidth="1"/>
    <col min="5879" max="5879" width="21" style="1" customWidth="1"/>
    <col min="5880" max="5880" width="15.42578125" style="1" customWidth="1"/>
    <col min="5881" max="5881" width="18.28515625" style="1" customWidth="1"/>
    <col min="5882" max="5885" width="16.5703125" style="1" customWidth="1"/>
    <col min="5886" max="5886" width="15.85546875" style="1" customWidth="1"/>
    <col min="5887" max="5887" width="11.28515625" style="1" customWidth="1"/>
    <col min="5888" max="6132" width="9.140625" style="1"/>
    <col min="6133" max="6133" width="8.42578125" style="1" customWidth="1"/>
    <col min="6134" max="6134" width="62.5703125" style="1" customWidth="1"/>
    <col min="6135" max="6135" width="21" style="1" customWidth="1"/>
    <col min="6136" max="6136" width="15.42578125" style="1" customWidth="1"/>
    <col min="6137" max="6137" width="18.28515625" style="1" customWidth="1"/>
    <col min="6138" max="6141" width="16.5703125" style="1" customWidth="1"/>
    <col min="6142" max="6142" width="15.85546875" style="1" customWidth="1"/>
    <col min="6143" max="6143" width="11.28515625" style="1" customWidth="1"/>
    <col min="6144" max="6388" width="9.140625" style="1"/>
    <col min="6389" max="6389" width="8.42578125" style="1" customWidth="1"/>
    <col min="6390" max="6390" width="62.5703125" style="1" customWidth="1"/>
    <col min="6391" max="6391" width="21" style="1" customWidth="1"/>
    <col min="6392" max="6392" width="15.42578125" style="1" customWidth="1"/>
    <col min="6393" max="6393" width="18.28515625" style="1" customWidth="1"/>
    <col min="6394" max="6397" width="16.5703125" style="1" customWidth="1"/>
    <col min="6398" max="6398" width="15.85546875" style="1" customWidth="1"/>
    <col min="6399" max="6399" width="11.28515625" style="1" customWidth="1"/>
    <col min="6400" max="6644" width="9.140625" style="1"/>
    <col min="6645" max="6645" width="8.42578125" style="1" customWidth="1"/>
    <col min="6646" max="6646" width="62.5703125" style="1" customWidth="1"/>
    <col min="6647" max="6647" width="21" style="1" customWidth="1"/>
    <col min="6648" max="6648" width="15.42578125" style="1" customWidth="1"/>
    <col min="6649" max="6649" width="18.28515625" style="1" customWidth="1"/>
    <col min="6650" max="6653" width="16.5703125" style="1" customWidth="1"/>
    <col min="6654" max="6654" width="15.85546875" style="1" customWidth="1"/>
    <col min="6655" max="6655" width="11.28515625" style="1" customWidth="1"/>
    <col min="6656" max="6900" width="9.140625" style="1"/>
    <col min="6901" max="6901" width="8.42578125" style="1" customWidth="1"/>
    <col min="6902" max="6902" width="62.5703125" style="1" customWidth="1"/>
    <col min="6903" max="6903" width="21" style="1" customWidth="1"/>
    <col min="6904" max="6904" width="15.42578125" style="1" customWidth="1"/>
    <col min="6905" max="6905" width="18.28515625" style="1" customWidth="1"/>
    <col min="6906" max="6909" width="16.5703125" style="1" customWidth="1"/>
    <col min="6910" max="6910" width="15.85546875" style="1" customWidth="1"/>
    <col min="6911" max="6911" width="11.28515625" style="1" customWidth="1"/>
    <col min="6912" max="7156" width="9.140625" style="1"/>
    <col min="7157" max="7157" width="8.42578125" style="1" customWidth="1"/>
    <col min="7158" max="7158" width="62.5703125" style="1" customWidth="1"/>
    <col min="7159" max="7159" width="21" style="1" customWidth="1"/>
    <col min="7160" max="7160" width="15.42578125" style="1" customWidth="1"/>
    <col min="7161" max="7161" width="18.28515625" style="1" customWidth="1"/>
    <col min="7162" max="7165" width="16.5703125" style="1" customWidth="1"/>
    <col min="7166" max="7166" width="15.85546875" style="1" customWidth="1"/>
    <col min="7167" max="7167" width="11.28515625" style="1" customWidth="1"/>
    <col min="7168" max="7412" width="9.140625" style="1"/>
    <col min="7413" max="7413" width="8.42578125" style="1" customWidth="1"/>
    <col min="7414" max="7414" width="62.5703125" style="1" customWidth="1"/>
    <col min="7415" max="7415" width="21" style="1" customWidth="1"/>
    <col min="7416" max="7416" width="15.42578125" style="1" customWidth="1"/>
    <col min="7417" max="7417" width="18.28515625" style="1" customWidth="1"/>
    <col min="7418" max="7421" width="16.5703125" style="1" customWidth="1"/>
    <col min="7422" max="7422" width="15.85546875" style="1" customWidth="1"/>
    <col min="7423" max="7423" width="11.28515625" style="1" customWidth="1"/>
    <col min="7424" max="7668" width="9.140625" style="1"/>
    <col min="7669" max="7669" width="8.42578125" style="1" customWidth="1"/>
    <col min="7670" max="7670" width="62.5703125" style="1" customWidth="1"/>
    <col min="7671" max="7671" width="21" style="1" customWidth="1"/>
    <col min="7672" max="7672" width="15.42578125" style="1" customWidth="1"/>
    <col min="7673" max="7673" width="18.28515625" style="1" customWidth="1"/>
    <col min="7674" max="7677" width="16.5703125" style="1" customWidth="1"/>
    <col min="7678" max="7678" width="15.85546875" style="1" customWidth="1"/>
    <col min="7679" max="7679" width="11.28515625" style="1" customWidth="1"/>
    <col min="7680" max="7924" width="9.140625" style="1"/>
    <col min="7925" max="7925" width="8.42578125" style="1" customWidth="1"/>
    <col min="7926" max="7926" width="62.5703125" style="1" customWidth="1"/>
    <col min="7927" max="7927" width="21" style="1" customWidth="1"/>
    <col min="7928" max="7928" width="15.42578125" style="1" customWidth="1"/>
    <col min="7929" max="7929" width="18.28515625" style="1" customWidth="1"/>
    <col min="7930" max="7933" width="16.5703125" style="1" customWidth="1"/>
    <col min="7934" max="7934" width="15.85546875" style="1" customWidth="1"/>
    <col min="7935" max="7935" width="11.28515625" style="1" customWidth="1"/>
    <col min="7936" max="8180" width="9.140625" style="1"/>
    <col min="8181" max="8181" width="8.42578125" style="1" customWidth="1"/>
    <col min="8182" max="8182" width="62.5703125" style="1" customWidth="1"/>
    <col min="8183" max="8183" width="21" style="1" customWidth="1"/>
    <col min="8184" max="8184" width="15.42578125" style="1" customWidth="1"/>
    <col min="8185" max="8185" width="18.28515625" style="1" customWidth="1"/>
    <col min="8186" max="8189" width="16.5703125" style="1" customWidth="1"/>
    <col min="8190" max="8190" width="15.85546875" style="1" customWidth="1"/>
    <col min="8191" max="8191" width="11.28515625" style="1" customWidth="1"/>
    <col min="8192" max="8436" width="9.140625" style="1"/>
    <col min="8437" max="8437" width="8.42578125" style="1" customWidth="1"/>
    <col min="8438" max="8438" width="62.5703125" style="1" customWidth="1"/>
    <col min="8439" max="8439" width="21" style="1" customWidth="1"/>
    <col min="8440" max="8440" width="15.42578125" style="1" customWidth="1"/>
    <col min="8441" max="8441" width="18.28515625" style="1" customWidth="1"/>
    <col min="8442" max="8445" width="16.5703125" style="1" customWidth="1"/>
    <col min="8446" max="8446" width="15.85546875" style="1" customWidth="1"/>
    <col min="8447" max="8447" width="11.28515625" style="1" customWidth="1"/>
    <col min="8448" max="8692" width="9.140625" style="1"/>
    <col min="8693" max="8693" width="8.42578125" style="1" customWidth="1"/>
    <col min="8694" max="8694" width="62.5703125" style="1" customWidth="1"/>
    <col min="8695" max="8695" width="21" style="1" customWidth="1"/>
    <col min="8696" max="8696" width="15.42578125" style="1" customWidth="1"/>
    <col min="8697" max="8697" width="18.28515625" style="1" customWidth="1"/>
    <col min="8698" max="8701" width="16.5703125" style="1" customWidth="1"/>
    <col min="8702" max="8702" width="15.85546875" style="1" customWidth="1"/>
    <col min="8703" max="8703" width="11.28515625" style="1" customWidth="1"/>
    <col min="8704" max="8948" width="9.140625" style="1"/>
    <col min="8949" max="8949" width="8.42578125" style="1" customWidth="1"/>
    <col min="8950" max="8950" width="62.5703125" style="1" customWidth="1"/>
    <col min="8951" max="8951" width="21" style="1" customWidth="1"/>
    <col min="8952" max="8952" width="15.42578125" style="1" customWidth="1"/>
    <col min="8953" max="8953" width="18.28515625" style="1" customWidth="1"/>
    <col min="8954" max="8957" width="16.5703125" style="1" customWidth="1"/>
    <col min="8958" max="8958" width="15.85546875" style="1" customWidth="1"/>
    <col min="8959" max="8959" width="11.28515625" style="1" customWidth="1"/>
    <col min="8960" max="9204" width="9.140625" style="1"/>
    <col min="9205" max="9205" width="8.42578125" style="1" customWidth="1"/>
    <col min="9206" max="9206" width="62.5703125" style="1" customWidth="1"/>
    <col min="9207" max="9207" width="21" style="1" customWidth="1"/>
    <col min="9208" max="9208" width="15.42578125" style="1" customWidth="1"/>
    <col min="9209" max="9209" width="18.28515625" style="1" customWidth="1"/>
    <col min="9210" max="9213" width="16.5703125" style="1" customWidth="1"/>
    <col min="9214" max="9214" width="15.85546875" style="1" customWidth="1"/>
    <col min="9215" max="9215" width="11.28515625" style="1" customWidth="1"/>
    <col min="9216" max="9460" width="9.140625" style="1"/>
    <col min="9461" max="9461" width="8.42578125" style="1" customWidth="1"/>
    <col min="9462" max="9462" width="62.5703125" style="1" customWidth="1"/>
    <col min="9463" max="9463" width="21" style="1" customWidth="1"/>
    <col min="9464" max="9464" width="15.42578125" style="1" customWidth="1"/>
    <col min="9465" max="9465" width="18.28515625" style="1" customWidth="1"/>
    <col min="9466" max="9469" width="16.5703125" style="1" customWidth="1"/>
    <col min="9470" max="9470" width="15.85546875" style="1" customWidth="1"/>
    <col min="9471" max="9471" width="11.28515625" style="1" customWidth="1"/>
    <col min="9472" max="9716" width="9.140625" style="1"/>
    <col min="9717" max="9717" width="8.42578125" style="1" customWidth="1"/>
    <col min="9718" max="9718" width="62.5703125" style="1" customWidth="1"/>
    <col min="9719" max="9719" width="21" style="1" customWidth="1"/>
    <col min="9720" max="9720" width="15.42578125" style="1" customWidth="1"/>
    <col min="9721" max="9721" width="18.28515625" style="1" customWidth="1"/>
    <col min="9722" max="9725" width="16.5703125" style="1" customWidth="1"/>
    <col min="9726" max="9726" width="15.85546875" style="1" customWidth="1"/>
    <col min="9727" max="9727" width="11.28515625" style="1" customWidth="1"/>
    <col min="9728" max="9972" width="9.140625" style="1"/>
    <col min="9973" max="9973" width="8.42578125" style="1" customWidth="1"/>
    <col min="9974" max="9974" width="62.5703125" style="1" customWidth="1"/>
    <col min="9975" max="9975" width="21" style="1" customWidth="1"/>
    <col min="9976" max="9976" width="15.42578125" style="1" customWidth="1"/>
    <col min="9977" max="9977" width="18.28515625" style="1" customWidth="1"/>
    <col min="9978" max="9981" width="16.5703125" style="1" customWidth="1"/>
    <col min="9982" max="9982" width="15.85546875" style="1" customWidth="1"/>
    <col min="9983" max="9983" width="11.28515625" style="1" customWidth="1"/>
    <col min="9984" max="10228" width="9.140625" style="1"/>
    <col min="10229" max="10229" width="8.42578125" style="1" customWidth="1"/>
    <col min="10230" max="10230" width="62.5703125" style="1" customWidth="1"/>
    <col min="10231" max="10231" width="21" style="1" customWidth="1"/>
    <col min="10232" max="10232" width="15.42578125" style="1" customWidth="1"/>
    <col min="10233" max="10233" width="18.28515625" style="1" customWidth="1"/>
    <col min="10234" max="10237" width="16.5703125" style="1" customWidth="1"/>
    <col min="10238" max="10238" width="15.85546875" style="1" customWidth="1"/>
    <col min="10239" max="10239" width="11.28515625" style="1" customWidth="1"/>
    <col min="10240" max="10484" width="9.140625" style="1"/>
    <col min="10485" max="10485" width="8.42578125" style="1" customWidth="1"/>
    <col min="10486" max="10486" width="62.5703125" style="1" customWidth="1"/>
    <col min="10487" max="10487" width="21" style="1" customWidth="1"/>
    <col min="10488" max="10488" width="15.42578125" style="1" customWidth="1"/>
    <col min="10489" max="10489" width="18.28515625" style="1" customWidth="1"/>
    <col min="10490" max="10493" width="16.5703125" style="1" customWidth="1"/>
    <col min="10494" max="10494" width="15.85546875" style="1" customWidth="1"/>
    <col min="10495" max="10495" width="11.28515625" style="1" customWidth="1"/>
    <col min="10496" max="10740" width="9.140625" style="1"/>
    <col min="10741" max="10741" width="8.42578125" style="1" customWidth="1"/>
    <col min="10742" max="10742" width="62.5703125" style="1" customWidth="1"/>
    <col min="10743" max="10743" width="21" style="1" customWidth="1"/>
    <col min="10744" max="10744" width="15.42578125" style="1" customWidth="1"/>
    <col min="10745" max="10745" width="18.28515625" style="1" customWidth="1"/>
    <col min="10746" max="10749" width="16.5703125" style="1" customWidth="1"/>
    <col min="10750" max="10750" width="15.85546875" style="1" customWidth="1"/>
    <col min="10751" max="10751" width="11.28515625" style="1" customWidth="1"/>
    <col min="10752" max="10996" width="9.140625" style="1"/>
    <col min="10997" max="10997" width="8.42578125" style="1" customWidth="1"/>
    <col min="10998" max="10998" width="62.5703125" style="1" customWidth="1"/>
    <col min="10999" max="10999" width="21" style="1" customWidth="1"/>
    <col min="11000" max="11000" width="15.42578125" style="1" customWidth="1"/>
    <col min="11001" max="11001" width="18.28515625" style="1" customWidth="1"/>
    <col min="11002" max="11005" width="16.5703125" style="1" customWidth="1"/>
    <col min="11006" max="11006" width="15.85546875" style="1" customWidth="1"/>
    <col min="11007" max="11007" width="11.28515625" style="1" customWidth="1"/>
    <col min="11008" max="11252" width="9.140625" style="1"/>
    <col min="11253" max="11253" width="8.42578125" style="1" customWidth="1"/>
    <col min="11254" max="11254" width="62.5703125" style="1" customWidth="1"/>
    <col min="11255" max="11255" width="21" style="1" customWidth="1"/>
    <col min="11256" max="11256" width="15.42578125" style="1" customWidth="1"/>
    <col min="11257" max="11257" width="18.28515625" style="1" customWidth="1"/>
    <col min="11258" max="11261" width="16.5703125" style="1" customWidth="1"/>
    <col min="11262" max="11262" width="15.85546875" style="1" customWidth="1"/>
    <col min="11263" max="11263" width="11.28515625" style="1" customWidth="1"/>
    <col min="11264" max="11508" width="9.140625" style="1"/>
    <col min="11509" max="11509" width="8.42578125" style="1" customWidth="1"/>
    <col min="11510" max="11510" width="62.5703125" style="1" customWidth="1"/>
    <col min="11511" max="11511" width="21" style="1" customWidth="1"/>
    <col min="11512" max="11512" width="15.42578125" style="1" customWidth="1"/>
    <col min="11513" max="11513" width="18.28515625" style="1" customWidth="1"/>
    <col min="11514" max="11517" width="16.5703125" style="1" customWidth="1"/>
    <col min="11518" max="11518" width="15.85546875" style="1" customWidth="1"/>
    <col min="11519" max="11519" width="11.28515625" style="1" customWidth="1"/>
    <col min="11520" max="11764" width="9.140625" style="1"/>
    <col min="11765" max="11765" width="8.42578125" style="1" customWidth="1"/>
    <col min="11766" max="11766" width="62.5703125" style="1" customWidth="1"/>
    <col min="11767" max="11767" width="21" style="1" customWidth="1"/>
    <col min="11768" max="11768" width="15.42578125" style="1" customWidth="1"/>
    <col min="11769" max="11769" width="18.28515625" style="1" customWidth="1"/>
    <col min="11770" max="11773" width="16.5703125" style="1" customWidth="1"/>
    <col min="11774" max="11774" width="15.85546875" style="1" customWidth="1"/>
    <col min="11775" max="11775" width="11.28515625" style="1" customWidth="1"/>
    <col min="11776" max="12020" width="9.140625" style="1"/>
    <col min="12021" max="12021" width="8.42578125" style="1" customWidth="1"/>
    <col min="12022" max="12022" width="62.5703125" style="1" customWidth="1"/>
    <col min="12023" max="12023" width="21" style="1" customWidth="1"/>
    <col min="12024" max="12024" width="15.42578125" style="1" customWidth="1"/>
    <col min="12025" max="12025" width="18.28515625" style="1" customWidth="1"/>
    <col min="12026" max="12029" width="16.5703125" style="1" customWidth="1"/>
    <col min="12030" max="12030" width="15.85546875" style="1" customWidth="1"/>
    <col min="12031" max="12031" width="11.28515625" style="1" customWidth="1"/>
    <col min="12032" max="12276" width="9.140625" style="1"/>
    <col min="12277" max="12277" width="8.42578125" style="1" customWidth="1"/>
    <col min="12278" max="12278" width="62.5703125" style="1" customWidth="1"/>
    <col min="12279" max="12279" width="21" style="1" customWidth="1"/>
    <col min="12280" max="12280" width="15.42578125" style="1" customWidth="1"/>
    <col min="12281" max="12281" width="18.28515625" style="1" customWidth="1"/>
    <col min="12282" max="12285" width="16.5703125" style="1" customWidth="1"/>
    <col min="12286" max="12286" width="15.85546875" style="1" customWidth="1"/>
    <col min="12287" max="12287" width="11.28515625" style="1" customWidth="1"/>
    <col min="12288" max="12532" width="9.140625" style="1"/>
    <col min="12533" max="12533" width="8.42578125" style="1" customWidth="1"/>
    <col min="12534" max="12534" width="62.5703125" style="1" customWidth="1"/>
    <col min="12535" max="12535" width="21" style="1" customWidth="1"/>
    <col min="12536" max="12536" width="15.42578125" style="1" customWidth="1"/>
    <col min="12537" max="12537" width="18.28515625" style="1" customWidth="1"/>
    <col min="12538" max="12541" width="16.5703125" style="1" customWidth="1"/>
    <col min="12542" max="12542" width="15.85546875" style="1" customWidth="1"/>
    <col min="12543" max="12543" width="11.28515625" style="1" customWidth="1"/>
    <col min="12544" max="12788" width="9.140625" style="1"/>
    <col min="12789" max="12789" width="8.42578125" style="1" customWidth="1"/>
    <col min="12790" max="12790" width="62.5703125" style="1" customWidth="1"/>
    <col min="12791" max="12791" width="21" style="1" customWidth="1"/>
    <col min="12792" max="12792" width="15.42578125" style="1" customWidth="1"/>
    <col min="12793" max="12793" width="18.28515625" style="1" customWidth="1"/>
    <col min="12794" max="12797" width="16.5703125" style="1" customWidth="1"/>
    <col min="12798" max="12798" width="15.85546875" style="1" customWidth="1"/>
    <col min="12799" max="12799" width="11.28515625" style="1" customWidth="1"/>
    <col min="12800" max="13044" width="9.140625" style="1"/>
    <col min="13045" max="13045" width="8.42578125" style="1" customWidth="1"/>
    <col min="13046" max="13046" width="62.5703125" style="1" customWidth="1"/>
    <col min="13047" max="13047" width="21" style="1" customWidth="1"/>
    <col min="13048" max="13048" width="15.42578125" style="1" customWidth="1"/>
    <col min="13049" max="13049" width="18.28515625" style="1" customWidth="1"/>
    <col min="13050" max="13053" width="16.5703125" style="1" customWidth="1"/>
    <col min="13054" max="13054" width="15.85546875" style="1" customWidth="1"/>
    <col min="13055" max="13055" width="11.28515625" style="1" customWidth="1"/>
    <col min="13056" max="13300" width="9.140625" style="1"/>
    <col min="13301" max="13301" width="8.42578125" style="1" customWidth="1"/>
    <col min="13302" max="13302" width="62.5703125" style="1" customWidth="1"/>
    <col min="13303" max="13303" width="21" style="1" customWidth="1"/>
    <col min="13304" max="13304" width="15.42578125" style="1" customWidth="1"/>
    <col min="13305" max="13305" width="18.28515625" style="1" customWidth="1"/>
    <col min="13306" max="13309" width="16.5703125" style="1" customWidth="1"/>
    <col min="13310" max="13310" width="15.85546875" style="1" customWidth="1"/>
    <col min="13311" max="13311" width="11.28515625" style="1" customWidth="1"/>
    <col min="13312" max="13556" width="9.140625" style="1"/>
    <col min="13557" max="13557" width="8.42578125" style="1" customWidth="1"/>
    <col min="13558" max="13558" width="62.5703125" style="1" customWidth="1"/>
    <col min="13559" max="13559" width="21" style="1" customWidth="1"/>
    <col min="13560" max="13560" width="15.42578125" style="1" customWidth="1"/>
    <col min="13561" max="13561" width="18.28515625" style="1" customWidth="1"/>
    <col min="13562" max="13565" width="16.5703125" style="1" customWidth="1"/>
    <col min="13566" max="13566" width="15.85546875" style="1" customWidth="1"/>
    <col min="13567" max="13567" width="11.28515625" style="1" customWidth="1"/>
    <col min="13568" max="13812" width="9.140625" style="1"/>
    <col min="13813" max="13813" width="8.42578125" style="1" customWidth="1"/>
    <col min="13814" max="13814" width="62.5703125" style="1" customWidth="1"/>
    <col min="13815" max="13815" width="21" style="1" customWidth="1"/>
    <col min="13816" max="13816" width="15.42578125" style="1" customWidth="1"/>
    <col min="13817" max="13817" width="18.28515625" style="1" customWidth="1"/>
    <col min="13818" max="13821" width="16.5703125" style="1" customWidth="1"/>
    <col min="13822" max="13822" width="15.85546875" style="1" customWidth="1"/>
    <col min="13823" max="13823" width="11.28515625" style="1" customWidth="1"/>
    <col min="13824" max="14068" width="9.140625" style="1"/>
    <col min="14069" max="14069" width="8.42578125" style="1" customWidth="1"/>
    <col min="14070" max="14070" width="62.5703125" style="1" customWidth="1"/>
    <col min="14071" max="14071" width="21" style="1" customWidth="1"/>
    <col min="14072" max="14072" width="15.42578125" style="1" customWidth="1"/>
    <col min="14073" max="14073" width="18.28515625" style="1" customWidth="1"/>
    <col min="14074" max="14077" width="16.5703125" style="1" customWidth="1"/>
    <col min="14078" max="14078" width="15.85546875" style="1" customWidth="1"/>
    <col min="14079" max="14079" width="11.28515625" style="1" customWidth="1"/>
    <col min="14080" max="14324" width="9.140625" style="1"/>
    <col min="14325" max="14325" width="8.42578125" style="1" customWidth="1"/>
    <col min="14326" max="14326" width="62.5703125" style="1" customWidth="1"/>
    <col min="14327" max="14327" width="21" style="1" customWidth="1"/>
    <col min="14328" max="14328" width="15.42578125" style="1" customWidth="1"/>
    <col min="14329" max="14329" width="18.28515625" style="1" customWidth="1"/>
    <col min="14330" max="14333" width="16.5703125" style="1" customWidth="1"/>
    <col min="14334" max="14334" width="15.85546875" style="1" customWidth="1"/>
    <col min="14335" max="14335" width="11.28515625" style="1" customWidth="1"/>
    <col min="14336" max="14580" width="9.140625" style="1"/>
    <col min="14581" max="14581" width="8.42578125" style="1" customWidth="1"/>
    <col min="14582" max="14582" width="62.5703125" style="1" customWidth="1"/>
    <col min="14583" max="14583" width="21" style="1" customWidth="1"/>
    <col min="14584" max="14584" width="15.42578125" style="1" customWidth="1"/>
    <col min="14585" max="14585" width="18.28515625" style="1" customWidth="1"/>
    <col min="14586" max="14589" width="16.5703125" style="1" customWidth="1"/>
    <col min="14590" max="14590" width="15.85546875" style="1" customWidth="1"/>
    <col min="14591" max="14591" width="11.28515625" style="1" customWidth="1"/>
    <col min="14592" max="14836" width="9.140625" style="1"/>
    <col min="14837" max="14837" width="8.42578125" style="1" customWidth="1"/>
    <col min="14838" max="14838" width="62.5703125" style="1" customWidth="1"/>
    <col min="14839" max="14839" width="21" style="1" customWidth="1"/>
    <col min="14840" max="14840" width="15.42578125" style="1" customWidth="1"/>
    <col min="14841" max="14841" width="18.28515625" style="1" customWidth="1"/>
    <col min="14842" max="14845" width="16.5703125" style="1" customWidth="1"/>
    <col min="14846" max="14846" width="15.85546875" style="1" customWidth="1"/>
    <col min="14847" max="14847" width="11.28515625" style="1" customWidth="1"/>
    <col min="14848" max="15092" width="9.140625" style="1"/>
    <col min="15093" max="15093" width="8.42578125" style="1" customWidth="1"/>
    <col min="15094" max="15094" width="62.5703125" style="1" customWidth="1"/>
    <col min="15095" max="15095" width="21" style="1" customWidth="1"/>
    <col min="15096" max="15096" width="15.42578125" style="1" customWidth="1"/>
    <col min="15097" max="15097" width="18.28515625" style="1" customWidth="1"/>
    <col min="15098" max="15101" width="16.5703125" style="1" customWidth="1"/>
    <col min="15102" max="15102" width="15.85546875" style="1" customWidth="1"/>
    <col min="15103" max="15103" width="11.28515625" style="1" customWidth="1"/>
    <col min="15104" max="15348" width="9.140625" style="1"/>
    <col min="15349" max="15349" width="8.42578125" style="1" customWidth="1"/>
    <col min="15350" max="15350" width="62.5703125" style="1" customWidth="1"/>
    <col min="15351" max="15351" width="21" style="1" customWidth="1"/>
    <col min="15352" max="15352" width="15.42578125" style="1" customWidth="1"/>
    <col min="15353" max="15353" width="18.28515625" style="1" customWidth="1"/>
    <col min="15354" max="15357" width="16.5703125" style="1" customWidth="1"/>
    <col min="15358" max="15358" width="15.85546875" style="1" customWidth="1"/>
    <col min="15359" max="15359" width="11.28515625" style="1" customWidth="1"/>
    <col min="15360" max="15604" width="9.140625" style="1"/>
    <col min="15605" max="15605" width="8.42578125" style="1" customWidth="1"/>
    <col min="15606" max="15606" width="62.5703125" style="1" customWidth="1"/>
    <col min="15607" max="15607" width="21" style="1" customWidth="1"/>
    <col min="15608" max="15608" width="15.42578125" style="1" customWidth="1"/>
    <col min="15609" max="15609" width="18.28515625" style="1" customWidth="1"/>
    <col min="15610" max="15613" width="16.5703125" style="1" customWidth="1"/>
    <col min="15614" max="15614" width="15.85546875" style="1" customWidth="1"/>
    <col min="15615" max="15615" width="11.28515625" style="1" customWidth="1"/>
    <col min="15616" max="15860" width="9.140625" style="1"/>
    <col min="15861" max="15861" width="8.42578125" style="1" customWidth="1"/>
    <col min="15862" max="15862" width="62.5703125" style="1" customWidth="1"/>
    <col min="15863" max="15863" width="21" style="1" customWidth="1"/>
    <col min="15864" max="15864" width="15.42578125" style="1" customWidth="1"/>
    <col min="15865" max="15865" width="18.28515625" style="1" customWidth="1"/>
    <col min="15866" max="15869" width="16.5703125" style="1" customWidth="1"/>
    <col min="15870" max="15870" width="15.85546875" style="1" customWidth="1"/>
    <col min="15871" max="15871" width="11.28515625" style="1" customWidth="1"/>
    <col min="15872" max="16116" width="9.140625" style="1"/>
    <col min="16117" max="16117" width="8.42578125" style="1" customWidth="1"/>
    <col min="16118" max="16118" width="62.5703125" style="1" customWidth="1"/>
    <col min="16119" max="16119" width="21" style="1" customWidth="1"/>
    <col min="16120" max="16120" width="15.42578125" style="1" customWidth="1"/>
    <col min="16121" max="16121" width="18.28515625" style="1" customWidth="1"/>
    <col min="16122" max="16125" width="16.5703125" style="1" customWidth="1"/>
    <col min="16126" max="16126" width="15.85546875" style="1" customWidth="1"/>
    <col min="16127" max="16127" width="11.28515625" style="1" customWidth="1"/>
    <col min="16128" max="16384" width="9.140625" style="1"/>
  </cols>
  <sheetData>
    <row r="1" spans="1:16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s="16" customFormat="1" ht="18" customHeight="1" x14ac:dyDescent="0.3">
      <c r="A4" s="18"/>
      <c r="B4" s="247" t="s">
        <v>144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</row>
    <row r="5" spans="1:16" s="16" customFormat="1" ht="20.25" x14ac:dyDescent="0.3">
      <c r="A5" s="18"/>
      <c r="B5" s="247" t="s">
        <v>301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</row>
    <row r="6" spans="1:16" s="16" customFormat="1" ht="20.25" x14ac:dyDescent="0.3">
      <c r="A6" s="18"/>
      <c r="B6" s="248" t="s">
        <v>145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</row>
    <row r="7" spans="1:16" s="16" customFormat="1" ht="18" customHeight="1" x14ac:dyDescent="0.3">
      <c r="A7" s="18"/>
      <c r="B7" s="249" t="s">
        <v>146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</row>
    <row r="8" spans="1:16" s="16" customFormat="1" ht="20.25" x14ac:dyDescent="0.3">
      <c r="A8" s="18"/>
      <c r="B8" s="248" t="s">
        <v>147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</row>
    <row r="9" spans="1:16" s="16" customFormat="1" ht="20.25" x14ac:dyDescent="0.3">
      <c r="A9" s="18"/>
      <c r="B9" s="249" t="s">
        <v>148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</row>
    <row r="10" spans="1:16" s="11" customFormat="1" ht="16.5" thickBot="1" x14ac:dyDescent="0.3">
      <c r="A10" s="132"/>
      <c r="B10" s="17"/>
      <c r="C10" s="91"/>
      <c r="D10" s="133"/>
      <c r="E10" s="133"/>
      <c r="F10" s="90"/>
      <c r="G10" s="91"/>
      <c r="H10" s="90"/>
      <c r="I10" s="130"/>
      <c r="J10" s="131"/>
      <c r="K10" s="134"/>
      <c r="L10" s="135"/>
      <c r="M10" s="135"/>
      <c r="N10" s="134"/>
      <c r="O10" s="134"/>
    </row>
    <row r="11" spans="1:16" s="11" customFormat="1" ht="24" customHeight="1" x14ac:dyDescent="0.25">
      <c r="A11" s="250" t="s">
        <v>143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2"/>
    </row>
    <row r="12" spans="1:16" s="11" customFormat="1" ht="23.25" customHeight="1" x14ac:dyDescent="0.3">
      <c r="A12" s="253" t="s">
        <v>0</v>
      </c>
      <c r="B12" s="254" t="s">
        <v>1</v>
      </c>
      <c r="C12" s="254" t="s">
        <v>2</v>
      </c>
      <c r="D12" s="254" t="s">
        <v>149</v>
      </c>
      <c r="E12" s="254"/>
      <c r="F12" s="254" t="s">
        <v>3</v>
      </c>
      <c r="G12" s="254"/>
      <c r="H12" s="254" t="s">
        <v>4</v>
      </c>
      <c r="I12" s="254"/>
      <c r="J12" s="257"/>
      <c r="K12" s="257"/>
      <c r="L12" s="257"/>
      <c r="M12" s="257"/>
      <c r="N12" s="257"/>
      <c r="O12" s="257"/>
      <c r="P12" s="258"/>
    </row>
    <row r="13" spans="1:16" s="11" customFormat="1" ht="37.5" customHeight="1" x14ac:dyDescent="0.3">
      <c r="A13" s="253"/>
      <c r="B13" s="254"/>
      <c r="C13" s="254"/>
      <c r="D13" s="254"/>
      <c r="E13" s="254"/>
      <c r="F13" s="254"/>
      <c r="G13" s="254"/>
      <c r="H13" s="254" t="s">
        <v>152</v>
      </c>
      <c r="I13" s="254"/>
      <c r="J13" s="254" t="s">
        <v>153</v>
      </c>
      <c r="K13" s="254"/>
      <c r="L13" s="254" t="s">
        <v>64</v>
      </c>
      <c r="M13" s="254"/>
      <c r="N13" s="254" t="s">
        <v>5</v>
      </c>
      <c r="O13" s="254"/>
      <c r="P13" s="136"/>
    </row>
    <row r="14" spans="1:16" s="11" customFormat="1" ht="38.25" thickBot="1" x14ac:dyDescent="0.3">
      <c r="A14" s="187"/>
      <c r="B14" s="255"/>
      <c r="C14" s="256"/>
      <c r="D14" s="7" t="s">
        <v>150</v>
      </c>
      <c r="E14" s="8" t="s">
        <v>151</v>
      </c>
      <c r="F14" s="7" t="s">
        <v>150</v>
      </c>
      <c r="G14" s="8" t="s">
        <v>151</v>
      </c>
      <c r="H14" s="7" t="s">
        <v>150</v>
      </c>
      <c r="I14" s="8" t="s">
        <v>151</v>
      </c>
      <c r="J14" s="7" t="s">
        <v>150</v>
      </c>
      <c r="K14" s="8" t="s">
        <v>151</v>
      </c>
      <c r="L14" s="7" t="s">
        <v>150</v>
      </c>
      <c r="M14" s="8" t="s">
        <v>151</v>
      </c>
      <c r="N14" s="7" t="s">
        <v>150</v>
      </c>
      <c r="O14" s="8" t="s">
        <v>151</v>
      </c>
      <c r="P14" s="137" t="s">
        <v>6</v>
      </c>
    </row>
    <row r="15" spans="1:16" ht="19.5" thickBot="1" x14ac:dyDescent="0.3">
      <c r="A15" s="19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20">
        <v>16</v>
      </c>
    </row>
    <row r="16" spans="1:16" s="83" customFormat="1" ht="19.5" thickBot="1" x14ac:dyDescent="0.3">
      <c r="A16" s="22"/>
      <c r="B16" s="27" t="s">
        <v>67</v>
      </c>
      <c r="C16" s="28"/>
      <c r="D16" s="28"/>
      <c r="E16" s="28"/>
      <c r="F16" s="29">
        <f>F17+F18+F19</f>
        <v>39435480.093882315</v>
      </c>
      <c r="G16" s="29">
        <f t="shared" ref="G16:P16" si="0">G17+G18+G19</f>
        <v>2764311.82583</v>
      </c>
      <c r="H16" s="29">
        <f t="shared" si="0"/>
        <v>39435480.093882315</v>
      </c>
      <c r="I16" s="29">
        <f t="shared" si="0"/>
        <v>2764311.82583</v>
      </c>
      <c r="J16" s="29">
        <f t="shared" si="0"/>
        <v>0</v>
      </c>
      <c r="K16" s="29">
        <f t="shared" si="0"/>
        <v>0</v>
      </c>
      <c r="L16" s="29">
        <f t="shared" si="0"/>
        <v>0</v>
      </c>
      <c r="M16" s="29">
        <f t="shared" si="0"/>
        <v>0</v>
      </c>
      <c r="N16" s="29">
        <f t="shared" si="0"/>
        <v>0</v>
      </c>
      <c r="O16" s="29">
        <f t="shared" si="0"/>
        <v>0</v>
      </c>
      <c r="P16" s="84">
        <f t="shared" si="0"/>
        <v>0</v>
      </c>
    </row>
    <row r="17" spans="1:16" s="83" customFormat="1" ht="18.75" x14ac:dyDescent="0.25">
      <c r="A17" s="30"/>
      <c r="B17" s="31" t="s">
        <v>68</v>
      </c>
      <c r="C17" s="15"/>
      <c r="D17" s="15"/>
      <c r="E17" s="15"/>
      <c r="F17" s="32">
        <f t="shared" ref="F17:P17" si="1">F20+F55+F74+F80</f>
        <v>20728511.597683422</v>
      </c>
      <c r="G17" s="32">
        <f t="shared" si="1"/>
        <v>710927.18455000001</v>
      </c>
      <c r="H17" s="32">
        <f t="shared" si="1"/>
        <v>20728511.597683422</v>
      </c>
      <c r="I17" s="32">
        <f t="shared" si="1"/>
        <v>710927.18455000001</v>
      </c>
      <c r="J17" s="32">
        <f t="shared" si="1"/>
        <v>0</v>
      </c>
      <c r="K17" s="32">
        <f t="shared" si="1"/>
        <v>0</v>
      </c>
      <c r="L17" s="32">
        <f t="shared" si="1"/>
        <v>0</v>
      </c>
      <c r="M17" s="32">
        <f t="shared" si="1"/>
        <v>0</v>
      </c>
      <c r="N17" s="32">
        <f t="shared" si="1"/>
        <v>0</v>
      </c>
      <c r="O17" s="32">
        <f t="shared" si="1"/>
        <v>0</v>
      </c>
      <c r="P17" s="85">
        <f t="shared" si="1"/>
        <v>0</v>
      </c>
    </row>
    <row r="18" spans="1:16" s="83" customFormat="1" ht="18.75" x14ac:dyDescent="0.25">
      <c r="A18" s="33"/>
      <c r="B18" s="34" t="s">
        <v>197</v>
      </c>
      <c r="C18" s="13"/>
      <c r="D18" s="13"/>
      <c r="E18" s="13"/>
      <c r="F18" s="35">
        <f>F89+F122</f>
        <v>17277728.163785536</v>
      </c>
      <c r="G18" s="35">
        <f t="shared" ref="G18:P18" si="2">G89+G122</f>
        <v>2053384.6412800001</v>
      </c>
      <c r="H18" s="35">
        <f t="shared" si="2"/>
        <v>17277728.163785536</v>
      </c>
      <c r="I18" s="35">
        <f t="shared" si="2"/>
        <v>2053384.6412800001</v>
      </c>
      <c r="J18" s="35">
        <f t="shared" si="2"/>
        <v>0</v>
      </c>
      <c r="K18" s="35">
        <f t="shared" si="2"/>
        <v>0</v>
      </c>
      <c r="L18" s="35">
        <f t="shared" si="2"/>
        <v>0</v>
      </c>
      <c r="M18" s="35">
        <f t="shared" si="2"/>
        <v>0</v>
      </c>
      <c r="N18" s="35">
        <f t="shared" si="2"/>
        <v>0</v>
      </c>
      <c r="O18" s="35">
        <f t="shared" si="2"/>
        <v>0</v>
      </c>
      <c r="P18" s="86">
        <f t="shared" si="2"/>
        <v>0</v>
      </c>
    </row>
    <row r="19" spans="1:16" s="83" customFormat="1" ht="19.5" thickBot="1" x14ac:dyDescent="0.3">
      <c r="A19" s="36"/>
      <c r="B19" s="34" t="s">
        <v>202</v>
      </c>
      <c r="C19" s="37"/>
      <c r="D19" s="37"/>
      <c r="E19" s="37"/>
      <c r="F19" s="38">
        <f>F128</f>
        <v>1429240.3324133561</v>
      </c>
      <c r="G19" s="38">
        <f t="shared" ref="G19:P19" si="3">G128</f>
        <v>0</v>
      </c>
      <c r="H19" s="38">
        <f t="shared" si="3"/>
        <v>1429240.3324133561</v>
      </c>
      <c r="I19" s="38">
        <f t="shared" si="3"/>
        <v>0</v>
      </c>
      <c r="J19" s="38">
        <f t="shared" si="3"/>
        <v>0</v>
      </c>
      <c r="K19" s="38">
        <f t="shared" si="3"/>
        <v>0</v>
      </c>
      <c r="L19" s="38">
        <f t="shared" si="3"/>
        <v>0</v>
      </c>
      <c r="M19" s="38">
        <f t="shared" si="3"/>
        <v>0</v>
      </c>
      <c r="N19" s="38">
        <f t="shared" si="3"/>
        <v>0</v>
      </c>
      <c r="O19" s="38">
        <f t="shared" si="3"/>
        <v>0</v>
      </c>
      <c r="P19" s="87">
        <f t="shared" si="3"/>
        <v>0</v>
      </c>
    </row>
    <row r="20" spans="1:16" s="2" customFormat="1" ht="18.75" x14ac:dyDescent="0.25">
      <c r="A20" s="25"/>
      <c r="B20" s="21" t="s">
        <v>7</v>
      </c>
      <c r="C20" s="12"/>
      <c r="D20" s="12"/>
      <c r="E20" s="12"/>
      <c r="F20" s="26">
        <f t="shared" ref="F20:P20" si="4">SUM(F21:F54)</f>
        <v>10021895.001013421</v>
      </c>
      <c r="G20" s="26">
        <f t="shared" si="4"/>
        <v>547162.04391000001</v>
      </c>
      <c r="H20" s="26">
        <f t="shared" si="4"/>
        <v>10021895.001013421</v>
      </c>
      <c r="I20" s="26">
        <f t="shared" si="4"/>
        <v>547162.04391000001</v>
      </c>
      <c r="J20" s="26">
        <f t="shared" si="4"/>
        <v>0</v>
      </c>
      <c r="K20" s="26">
        <f t="shared" si="4"/>
        <v>0</v>
      </c>
      <c r="L20" s="26">
        <f t="shared" si="4"/>
        <v>0</v>
      </c>
      <c r="M20" s="26">
        <f t="shared" si="4"/>
        <v>0</v>
      </c>
      <c r="N20" s="26">
        <f t="shared" si="4"/>
        <v>0</v>
      </c>
      <c r="O20" s="26">
        <f t="shared" si="4"/>
        <v>0</v>
      </c>
      <c r="P20" s="81">
        <f t="shared" si="4"/>
        <v>0</v>
      </c>
    </row>
    <row r="21" spans="1:16" s="11" customFormat="1" ht="18.75" x14ac:dyDescent="0.25">
      <c r="A21" s="33">
        <v>1</v>
      </c>
      <c r="B21" s="34" t="s">
        <v>8</v>
      </c>
      <c r="C21" s="39" t="s">
        <v>9</v>
      </c>
      <c r="D21" s="40">
        <v>1</v>
      </c>
      <c r="E21" s="40"/>
      <c r="F21" s="164">
        <f>H21+J21+L21+N21</f>
        <v>2490670.5209746598</v>
      </c>
      <c r="G21" s="164">
        <f>I21+K21+M21+O21+P21</f>
        <v>0</v>
      </c>
      <c r="H21" s="195">
        <f>2490670.52097466</f>
        <v>2490670.5209746598</v>
      </c>
      <c r="I21" s="195"/>
      <c r="J21" s="238"/>
      <c r="K21" s="195"/>
      <c r="L21" s="195"/>
      <c r="M21" s="195"/>
      <c r="N21" s="238"/>
      <c r="O21" s="195"/>
      <c r="P21" s="239"/>
    </row>
    <row r="22" spans="1:16" s="11" customFormat="1" ht="56.25" x14ac:dyDescent="0.25">
      <c r="A22" s="41" t="s">
        <v>10</v>
      </c>
      <c r="B22" s="42" t="s">
        <v>11</v>
      </c>
      <c r="C22" s="39" t="s">
        <v>12</v>
      </c>
      <c r="D22" s="40">
        <v>1</v>
      </c>
      <c r="E22" s="40"/>
      <c r="F22" s="164"/>
      <c r="G22" s="164"/>
      <c r="H22" s="195"/>
      <c r="I22" s="195"/>
      <c r="J22" s="238"/>
      <c r="K22" s="195"/>
      <c r="L22" s="195"/>
      <c r="M22" s="195"/>
      <c r="N22" s="238"/>
      <c r="O22" s="195"/>
      <c r="P22" s="239"/>
    </row>
    <row r="23" spans="1:16" s="11" customFormat="1" ht="57" thickBot="1" x14ac:dyDescent="0.3">
      <c r="A23" s="43" t="s">
        <v>13</v>
      </c>
      <c r="B23" s="44" t="s">
        <v>69</v>
      </c>
      <c r="C23" s="45" t="s">
        <v>12</v>
      </c>
      <c r="D23" s="46">
        <v>1</v>
      </c>
      <c r="E23" s="46"/>
      <c r="F23" s="181"/>
      <c r="G23" s="181"/>
      <c r="H23" s="196"/>
      <c r="I23" s="196"/>
      <c r="J23" s="246"/>
      <c r="K23" s="196"/>
      <c r="L23" s="196"/>
      <c r="M23" s="196"/>
      <c r="N23" s="246"/>
      <c r="O23" s="196"/>
      <c r="P23" s="245"/>
    </row>
    <row r="24" spans="1:16" s="11" customFormat="1" ht="37.5" x14ac:dyDescent="0.25">
      <c r="A24" s="138">
        <v>2</v>
      </c>
      <c r="B24" s="47" t="s">
        <v>66</v>
      </c>
      <c r="C24" s="48" t="s">
        <v>22</v>
      </c>
      <c r="D24" s="48">
        <v>1</v>
      </c>
      <c r="E24" s="48"/>
      <c r="F24" s="184">
        <f>H24+J24+L24+N24</f>
        <v>1011738.18266103</v>
      </c>
      <c r="G24" s="184">
        <f>I24+K24+M24+O24+P24</f>
        <v>0</v>
      </c>
      <c r="H24" s="227">
        <v>1011738.18266103</v>
      </c>
      <c r="I24" s="227"/>
      <c r="J24" s="233"/>
      <c r="K24" s="227"/>
      <c r="L24" s="227"/>
      <c r="M24" s="227"/>
      <c r="N24" s="233"/>
      <c r="O24" s="227"/>
      <c r="P24" s="235"/>
    </row>
    <row r="25" spans="1:16" s="11" customFormat="1" ht="19.5" thickBot="1" x14ac:dyDescent="0.3">
      <c r="A25" s="43" t="s">
        <v>16</v>
      </c>
      <c r="B25" s="44" t="s">
        <v>70</v>
      </c>
      <c r="C25" s="45" t="s">
        <v>22</v>
      </c>
      <c r="D25" s="45">
        <v>1</v>
      </c>
      <c r="E25" s="45"/>
      <c r="F25" s="181"/>
      <c r="G25" s="181"/>
      <c r="H25" s="226"/>
      <c r="I25" s="196"/>
      <c r="J25" s="211"/>
      <c r="K25" s="196"/>
      <c r="L25" s="196"/>
      <c r="M25" s="196"/>
      <c r="N25" s="211"/>
      <c r="O25" s="196"/>
      <c r="P25" s="213"/>
    </row>
    <row r="26" spans="1:16" s="11" customFormat="1" ht="56.25" x14ac:dyDescent="0.25">
      <c r="A26" s="30">
        <v>3</v>
      </c>
      <c r="B26" s="31" t="s">
        <v>14</v>
      </c>
      <c r="C26" s="23" t="s">
        <v>18</v>
      </c>
      <c r="D26" s="23" t="s">
        <v>71</v>
      </c>
      <c r="E26" s="23"/>
      <c r="F26" s="180">
        <f>H26+J26+L26+N26</f>
        <v>1328119.57</v>
      </c>
      <c r="G26" s="180">
        <f>I26+K26+M26+O26+P26</f>
        <v>0</v>
      </c>
      <c r="H26" s="194">
        <v>1328119.57</v>
      </c>
      <c r="I26" s="194"/>
      <c r="J26" s="210"/>
      <c r="K26" s="194"/>
      <c r="L26" s="194"/>
      <c r="M26" s="194"/>
      <c r="N26" s="210"/>
      <c r="O26" s="194"/>
      <c r="P26" s="212"/>
    </row>
    <row r="27" spans="1:16" s="11" customFormat="1" ht="18.75" x14ac:dyDescent="0.25">
      <c r="A27" s="41" t="s">
        <v>19</v>
      </c>
      <c r="B27" s="42" t="s">
        <v>72</v>
      </c>
      <c r="C27" s="39" t="s">
        <v>15</v>
      </c>
      <c r="D27" s="39">
        <f>(670+664+1095)/1000</f>
        <v>2.4289999999999998</v>
      </c>
      <c r="E27" s="39"/>
      <c r="F27" s="164"/>
      <c r="G27" s="164"/>
      <c r="H27" s="228"/>
      <c r="I27" s="195"/>
      <c r="J27" s="231"/>
      <c r="K27" s="195"/>
      <c r="L27" s="195"/>
      <c r="M27" s="195"/>
      <c r="N27" s="231"/>
      <c r="O27" s="195"/>
      <c r="P27" s="232"/>
    </row>
    <row r="28" spans="1:16" s="11" customFormat="1" ht="38.25" thickBot="1" x14ac:dyDescent="0.3">
      <c r="A28" s="43" t="s">
        <v>20</v>
      </c>
      <c r="B28" s="44" t="s">
        <v>155</v>
      </c>
      <c r="C28" s="45" t="s">
        <v>22</v>
      </c>
      <c r="D28" s="45">
        <v>5</v>
      </c>
      <c r="E28" s="45"/>
      <c r="F28" s="181"/>
      <c r="G28" s="181"/>
      <c r="H28" s="226"/>
      <c r="I28" s="196"/>
      <c r="J28" s="211"/>
      <c r="K28" s="196"/>
      <c r="L28" s="196"/>
      <c r="M28" s="196"/>
      <c r="N28" s="211"/>
      <c r="O28" s="196"/>
      <c r="P28" s="213"/>
    </row>
    <row r="29" spans="1:16" s="11" customFormat="1" ht="56.25" x14ac:dyDescent="0.25">
      <c r="A29" s="30">
        <v>4</v>
      </c>
      <c r="B29" s="31" t="s">
        <v>17</v>
      </c>
      <c r="C29" s="23" t="s">
        <v>18</v>
      </c>
      <c r="D29" s="23" t="s">
        <v>73</v>
      </c>
      <c r="E29" s="23"/>
      <c r="F29" s="180">
        <f>H29+J29+L29+N29</f>
        <v>1422428.73</v>
      </c>
      <c r="G29" s="180">
        <f>I29+K29+M29+O29+P29</f>
        <v>0</v>
      </c>
      <c r="H29" s="194">
        <f>1422428.73</f>
        <v>1422428.73</v>
      </c>
      <c r="I29" s="194"/>
      <c r="J29" s="210"/>
      <c r="K29" s="194"/>
      <c r="L29" s="194"/>
      <c r="M29" s="194"/>
      <c r="N29" s="210"/>
      <c r="O29" s="194"/>
      <c r="P29" s="212"/>
    </row>
    <row r="30" spans="1:16" s="11" customFormat="1" ht="18.75" x14ac:dyDescent="0.25">
      <c r="A30" s="41" t="s">
        <v>24</v>
      </c>
      <c r="B30" s="42" t="s">
        <v>72</v>
      </c>
      <c r="C30" s="39" t="s">
        <v>15</v>
      </c>
      <c r="D30" s="39">
        <v>13.7</v>
      </c>
      <c r="E30" s="39"/>
      <c r="F30" s="164"/>
      <c r="G30" s="164"/>
      <c r="H30" s="228"/>
      <c r="I30" s="195"/>
      <c r="J30" s="231"/>
      <c r="K30" s="195"/>
      <c r="L30" s="195"/>
      <c r="M30" s="195"/>
      <c r="N30" s="231"/>
      <c r="O30" s="195"/>
      <c r="P30" s="232"/>
    </row>
    <row r="31" spans="1:16" s="11" customFormat="1" ht="38.25" thickBot="1" x14ac:dyDescent="0.3">
      <c r="A31" s="43" t="s">
        <v>74</v>
      </c>
      <c r="B31" s="44" t="s">
        <v>21</v>
      </c>
      <c r="C31" s="45" t="s">
        <v>22</v>
      </c>
      <c r="D31" s="45">
        <v>14</v>
      </c>
      <c r="E31" s="45"/>
      <c r="F31" s="181"/>
      <c r="G31" s="181"/>
      <c r="H31" s="226"/>
      <c r="I31" s="196"/>
      <c r="J31" s="211"/>
      <c r="K31" s="196"/>
      <c r="L31" s="196"/>
      <c r="M31" s="196"/>
      <c r="N31" s="211"/>
      <c r="O31" s="196"/>
      <c r="P31" s="213"/>
    </row>
    <row r="32" spans="1:16" s="11" customFormat="1" ht="37.5" x14ac:dyDescent="0.25">
      <c r="A32" s="30" t="s">
        <v>136</v>
      </c>
      <c r="B32" s="31" t="s">
        <v>209</v>
      </c>
      <c r="C32" s="49"/>
      <c r="D32" s="49"/>
      <c r="E32" s="49"/>
      <c r="F32" s="180">
        <f>H32+J32+L32+N32</f>
        <v>0</v>
      </c>
      <c r="G32" s="180">
        <f>I32+K32+M32+O32+P32</f>
        <v>283226.4227</v>
      </c>
      <c r="H32" s="194"/>
      <c r="I32" s="192">
        <f>(221932616.19+61293806.51)/1000</f>
        <v>283226.4227</v>
      </c>
      <c r="J32" s="210"/>
      <c r="K32" s="194"/>
      <c r="L32" s="194"/>
      <c r="M32" s="194"/>
      <c r="N32" s="210"/>
      <c r="O32" s="194"/>
      <c r="P32" s="212"/>
    </row>
    <row r="33" spans="1:16" s="11" customFormat="1" ht="19.5" thickBot="1" x14ac:dyDescent="0.3">
      <c r="A33" s="41" t="s">
        <v>208</v>
      </c>
      <c r="B33" s="42" t="s">
        <v>207</v>
      </c>
      <c r="C33" s="39" t="s">
        <v>15</v>
      </c>
      <c r="D33" s="39"/>
      <c r="E33" s="39">
        <v>4.8959999999999999</v>
      </c>
      <c r="F33" s="191"/>
      <c r="G33" s="191"/>
      <c r="H33" s="230"/>
      <c r="I33" s="168"/>
      <c r="J33" s="259"/>
      <c r="K33" s="230"/>
      <c r="L33" s="230"/>
      <c r="M33" s="230"/>
      <c r="N33" s="259"/>
      <c r="O33" s="230"/>
      <c r="P33" s="244"/>
    </row>
    <row r="34" spans="1:16" s="11" customFormat="1" ht="37.5" x14ac:dyDescent="0.25">
      <c r="A34" s="30" t="s">
        <v>137</v>
      </c>
      <c r="B34" s="31" t="s">
        <v>210</v>
      </c>
      <c r="C34" s="49"/>
      <c r="D34" s="49"/>
      <c r="E34" s="49"/>
      <c r="F34" s="180">
        <f>H34+J34+L34+N34</f>
        <v>0</v>
      </c>
      <c r="G34" s="180">
        <f>I34+K34+M34+O34+P34</f>
        <v>5000.3148000000001</v>
      </c>
      <c r="H34" s="194"/>
      <c r="I34" s="192">
        <f>(3000000/1000)+(2000314.8/1000)</f>
        <v>5000.3148000000001</v>
      </c>
      <c r="J34" s="210"/>
      <c r="K34" s="194"/>
      <c r="L34" s="194"/>
      <c r="M34" s="194"/>
      <c r="N34" s="210"/>
      <c r="O34" s="194"/>
      <c r="P34" s="212"/>
    </row>
    <row r="35" spans="1:16" s="11" customFormat="1" ht="18.75" x14ac:dyDescent="0.25">
      <c r="A35" s="41" t="s">
        <v>211</v>
      </c>
      <c r="B35" s="42" t="s">
        <v>298</v>
      </c>
      <c r="C35" s="39" t="s">
        <v>121</v>
      </c>
      <c r="D35" s="39"/>
      <c r="E35" s="39">
        <v>1</v>
      </c>
      <c r="F35" s="191"/>
      <c r="G35" s="191"/>
      <c r="H35" s="230"/>
      <c r="I35" s="168"/>
      <c r="J35" s="259"/>
      <c r="K35" s="230"/>
      <c r="L35" s="230"/>
      <c r="M35" s="230"/>
      <c r="N35" s="259"/>
      <c r="O35" s="230"/>
      <c r="P35" s="244"/>
    </row>
    <row r="36" spans="1:16" s="11" customFormat="1" ht="19.5" thickBot="1" x14ac:dyDescent="0.3">
      <c r="A36" s="41" t="s">
        <v>213</v>
      </c>
      <c r="B36" s="42" t="s">
        <v>212</v>
      </c>
      <c r="C36" s="39" t="s">
        <v>295</v>
      </c>
      <c r="D36" s="39"/>
      <c r="E36" s="39">
        <v>1</v>
      </c>
      <c r="F36" s="191"/>
      <c r="G36" s="191"/>
      <c r="H36" s="230"/>
      <c r="I36" s="168"/>
      <c r="J36" s="259"/>
      <c r="K36" s="230"/>
      <c r="L36" s="230"/>
      <c r="M36" s="230"/>
      <c r="N36" s="259"/>
      <c r="O36" s="230"/>
      <c r="P36" s="244"/>
    </row>
    <row r="37" spans="1:16" s="11" customFormat="1" ht="37.5" x14ac:dyDescent="0.25">
      <c r="A37" s="30" t="s">
        <v>50</v>
      </c>
      <c r="B37" s="31" t="s">
        <v>214</v>
      </c>
      <c r="C37" s="49"/>
      <c r="D37" s="49"/>
      <c r="E37" s="49"/>
      <c r="F37" s="180">
        <f>H37+J37+L37+N37</f>
        <v>0</v>
      </c>
      <c r="G37" s="180">
        <f>I37+K37+M37+O37+P37</f>
        <v>5027.6612999999998</v>
      </c>
      <c r="H37" s="194"/>
      <c r="I37" s="192">
        <f>(3000000/1000)+(2027661.3/1000)</f>
        <v>5027.6612999999998</v>
      </c>
      <c r="J37" s="210"/>
      <c r="K37" s="194"/>
      <c r="L37" s="194"/>
      <c r="M37" s="194"/>
      <c r="N37" s="210"/>
      <c r="O37" s="194"/>
      <c r="P37" s="212"/>
    </row>
    <row r="38" spans="1:16" s="11" customFormat="1" ht="18.75" x14ac:dyDescent="0.25">
      <c r="A38" s="41" t="s">
        <v>232</v>
      </c>
      <c r="B38" s="42" t="s">
        <v>298</v>
      </c>
      <c r="C38" s="39" t="s">
        <v>121</v>
      </c>
      <c r="D38" s="39"/>
      <c r="E38" s="39">
        <v>1</v>
      </c>
      <c r="F38" s="191"/>
      <c r="G38" s="191"/>
      <c r="H38" s="230"/>
      <c r="I38" s="168"/>
      <c r="J38" s="259"/>
      <c r="K38" s="230"/>
      <c r="L38" s="230"/>
      <c r="M38" s="230"/>
      <c r="N38" s="259"/>
      <c r="O38" s="230"/>
      <c r="P38" s="244"/>
    </row>
    <row r="39" spans="1:16" s="11" customFormat="1" ht="19.5" thickBot="1" x14ac:dyDescent="0.3">
      <c r="A39" s="41" t="s">
        <v>233</v>
      </c>
      <c r="B39" s="42" t="s">
        <v>212</v>
      </c>
      <c r="C39" s="39" t="s">
        <v>295</v>
      </c>
      <c r="D39" s="39"/>
      <c r="E39" s="39">
        <v>1</v>
      </c>
      <c r="F39" s="191"/>
      <c r="G39" s="191"/>
      <c r="H39" s="230"/>
      <c r="I39" s="168"/>
      <c r="J39" s="259"/>
      <c r="K39" s="230"/>
      <c r="L39" s="230"/>
      <c r="M39" s="230"/>
      <c r="N39" s="259"/>
      <c r="O39" s="230"/>
      <c r="P39" s="244"/>
    </row>
    <row r="40" spans="1:16" s="11" customFormat="1" ht="37.5" x14ac:dyDescent="0.25">
      <c r="A40" s="30" t="s">
        <v>51</v>
      </c>
      <c r="B40" s="31" t="s">
        <v>215</v>
      </c>
      <c r="C40" s="49"/>
      <c r="D40" s="49"/>
      <c r="E40" s="49"/>
      <c r="F40" s="180">
        <f>H40+J40+L40+N40</f>
        <v>0</v>
      </c>
      <c r="G40" s="180">
        <f>I40+K40+M40+O40+P40</f>
        <v>4775.6792999999998</v>
      </c>
      <c r="H40" s="194"/>
      <c r="I40" s="192">
        <f>(3000000/1000)+(1775679.3/1000)</f>
        <v>4775.6792999999998</v>
      </c>
      <c r="J40" s="210"/>
      <c r="K40" s="194"/>
      <c r="L40" s="194"/>
      <c r="M40" s="194"/>
      <c r="N40" s="210"/>
      <c r="O40" s="194"/>
      <c r="P40" s="212"/>
    </row>
    <row r="41" spans="1:16" s="11" customFormat="1" ht="18.75" x14ac:dyDescent="0.25">
      <c r="A41" s="41" t="s">
        <v>234</v>
      </c>
      <c r="B41" s="42" t="s">
        <v>298</v>
      </c>
      <c r="C41" s="39" t="s">
        <v>121</v>
      </c>
      <c r="D41" s="39"/>
      <c r="E41" s="39">
        <v>1</v>
      </c>
      <c r="F41" s="191"/>
      <c r="G41" s="191"/>
      <c r="H41" s="230"/>
      <c r="I41" s="168"/>
      <c r="J41" s="259"/>
      <c r="K41" s="230"/>
      <c r="L41" s="230"/>
      <c r="M41" s="230"/>
      <c r="N41" s="259"/>
      <c r="O41" s="230"/>
      <c r="P41" s="244"/>
    </row>
    <row r="42" spans="1:16" s="11" customFormat="1" ht="19.5" thickBot="1" x14ac:dyDescent="0.3">
      <c r="A42" s="51" t="s">
        <v>235</v>
      </c>
      <c r="B42" s="52" t="s">
        <v>212</v>
      </c>
      <c r="C42" s="62" t="s">
        <v>295</v>
      </c>
      <c r="D42" s="62"/>
      <c r="E42" s="62">
        <v>1</v>
      </c>
      <c r="F42" s="191"/>
      <c r="G42" s="191"/>
      <c r="H42" s="230"/>
      <c r="I42" s="168"/>
      <c r="J42" s="259"/>
      <c r="K42" s="230"/>
      <c r="L42" s="230"/>
      <c r="M42" s="230"/>
      <c r="N42" s="259"/>
      <c r="O42" s="230"/>
      <c r="P42" s="244"/>
    </row>
    <row r="43" spans="1:16" s="11" customFormat="1" ht="70.5" customHeight="1" x14ac:dyDescent="0.25">
      <c r="A43" s="30" t="s">
        <v>52</v>
      </c>
      <c r="B43" s="31" t="s">
        <v>23</v>
      </c>
      <c r="C43" s="70" t="s">
        <v>26</v>
      </c>
      <c r="D43" s="49">
        <v>246</v>
      </c>
      <c r="E43" s="49"/>
      <c r="F43" s="180">
        <f>H43+J43+L43+N43</f>
        <v>2900000</v>
      </c>
      <c r="G43" s="180">
        <f>I43+K43+M43+O43+P43</f>
        <v>0</v>
      </c>
      <c r="H43" s="194">
        <v>2900000</v>
      </c>
      <c r="I43" s="194"/>
      <c r="J43" s="210"/>
      <c r="K43" s="194"/>
      <c r="L43" s="194"/>
      <c r="M43" s="194"/>
      <c r="N43" s="210"/>
      <c r="O43" s="194"/>
      <c r="P43" s="212"/>
    </row>
    <row r="44" spans="1:16" s="11" customFormat="1" ht="19.5" thickBot="1" x14ac:dyDescent="0.3">
      <c r="A44" s="43" t="s">
        <v>236</v>
      </c>
      <c r="B44" s="44" t="s">
        <v>25</v>
      </c>
      <c r="C44" s="46" t="s">
        <v>26</v>
      </c>
      <c r="D44" s="45">
        <v>246</v>
      </c>
      <c r="E44" s="45"/>
      <c r="F44" s="181"/>
      <c r="G44" s="181"/>
      <c r="H44" s="226"/>
      <c r="I44" s="196"/>
      <c r="J44" s="211"/>
      <c r="K44" s="196"/>
      <c r="L44" s="196"/>
      <c r="M44" s="196"/>
      <c r="N44" s="211"/>
      <c r="O44" s="196"/>
      <c r="P44" s="213"/>
    </row>
    <row r="45" spans="1:16" s="11" customFormat="1" ht="56.25" x14ac:dyDescent="0.25">
      <c r="A45" s="138" t="s">
        <v>53</v>
      </c>
      <c r="B45" s="47" t="s">
        <v>185</v>
      </c>
      <c r="C45" s="50"/>
      <c r="D45" s="50"/>
      <c r="E45" s="50"/>
      <c r="F45" s="184">
        <f>H45+J45+L45+N45</f>
        <v>297978.48595415999</v>
      </c>
      <c r="G45" s="184">
        <f>I45+K45+M45+O45+P45</f>
        <v>112610.72534</v>
      </c>
      <c r="H45" s="185">
        <f>297978.48595416</f>
        <v>297978.48595415999</v>
      </c>
      <c r="I45" s="185">
        <f>112610725.34/1000</f>
        <v>112610.72534</v>
      </c>
      <c r="J45" s="243"/>
      <c r="K45" s="243"/>
      <c r="L45" s="227"/>
      <c r="M45" s="227"/>
      <c r="N45" s="243"/>
      <c r="O45" s="243"/>
      <c r="P45" s="260"/>
    </row>
    <row r="46" spans="1:16" s="11" customFormat="1" ht="19.5" thickBot="1" x14ac:dyDescent="0.3">
      <c r="A46" s="51" t="s">
        <v>237</v>
      </c>
      <c r="B46" s="52" t="s">
        <v>122</v>
      </c>
      <c r="C46" s="53" t="s">
        <v>15</v>
      </c>
      <c r="D46" s="53">
        <v>5.3410000000000002</v>
      </c>
      <c r="E46" s="53">
        <v>5.2830000000000004</v>
      </c>
      <c r="F46" s="165"/>
      <c r="G46" s="165"/>
      <c r="H46" s="167"/>
      <c r="I46" s="166"/>
      <c r="J46" s="229"/>
      <c r="K46" s="229"/>
      <c r="L46" s="205"/>
      <c r="M46" s="205"/>
      <c r="N46" s="229"/>
      <c r="O46" s="229"/>
      <c r="P46" s="242"/>
    </row>
    <row r="47" spans="1:16" s="11" customFormat="1" ht="56.25" x14ac:dyDescent="0.25">
      <c r="A47" s="30" t="s">
        <v>54</v>
      </c>
      <c r="B47" s="31" t="s">
        <v>186</v>
      </c>
      <c r="C47" s="54"/>
      <c r="D47" s="54"/>
      <c r="E47" s="54"/>
      <c r="F47" s="180">
        <f>H47+J47+L47+N47</f>
        <v>490164.14142357098</v>
      </c>
      <c r="G47" s="180">
        <f>I47+K47+M47+O47+P47</f>
        <v>136521.24047000002</v>
      </c>
      <c r="H47" s="182">
        <v>490164.14142357098</v>
      </c>
      <c r="I47" s="182">
        <f>(74486869.76/1000)+(62034370.71/1000)</f>
        <v>136521.24047000002</v>
      </c>
      <c r="J47" s="237"/>
      <c r="K47" s="237"/>
      <c r="L47" s="194"/>
      <c r="M47" s="194"/>
      <c r="N47" s="237"/>
      <c r="O47" s="237"/>
      <c r="P47" s="240"/>
    </row>
    <row r="48" spans="1:16" s="11" customFormat="1" ht="18.75" x14ac:dyDescent="0.25">
      <c r="A48" s="41" t="s">
        <v>238</v>
      </c>
      <c r="B48" s="42" t="s">
        <v>122</v>
      </c>
      <c r="C48" s="40" t="s">
        <v>15</v>
      </c>
      <c r="D48" s="40">
        <v>1.0249999999999999</v>
      </c>
      <c r="E48" s="40">
        <v>3.181</v>
      </c>
      <c r="F48" s="164">
        <f t="shared" ref="F48:F49" si="5">H48</f>
        <v>0</v>
      </c>
      <c r="G48" s="164"/>
      <c r="H48" s="166"/>
      <c r="I48" s="166"/>
      <c r="J48" s="228"/>
      <c r="K48" s="228"/>
      <c r="L48" s="195"/>
      <c r="M48" s="195"/>
      <c r="N48" s="228"/>
      <c r="O48" s="228"/>
      <c r="P48" s="241"/>
    </row>
    <row r="49" spans="1:16" s="11" customFormat="1" ht="19.5" thickBot="1" x14ac:dyDescent="0.3">
      <c r="A49" s="51" t="s">
        <v>239</v>
      </c>
      <c r="B49" s="52" t="s">
        <v>124</v>
      </c>
      <c r="C49" s="53" t="s">
        <v>26</v>
      </c>
      <c r="D49" s="53">
        <v>9</v>
      </c>
      <c r="E49" s="53">
        <v>4</v>
      </c>
      <c r="F49" s="165">
        <f t="shared" si="5"/>
        <v>0</v>
      </c>
      <c r="G49" s="165"/>
      <c r="H49" s="167"/>
      <c r="I49" s="167"/>
      <c r="J49" s="229"/>
      <c r="K49" s="229"/>
      <c r="L49" s="205"/>
      <c r="M49" s="205"/>
      <c r="N49" s="229"/>
      <c r="O49" s="229"/>
      <c r="P49" s="242"/>
    </row>
    <row r="50" spans="1:16" s="11" customFormat="1" ht="57" thickBot="1" x14ac:dyDescent="0.3">
      <c r="A50" s="139" t="s">
        <v>38</v>
      </c>
      <c r="B50" s="100" t="s">
        <v>156</v>
      </c>
      <c r="C50" s="58" t="s">
        <v>296</v>
      </c>
      <c r="D50" s="102"/>
      <c r="E50" s="58"/>
      <c r="F50" s="82">
        <f>H50+J50+L50+N50</f>
        <v>5000</v>
      </c>
      <c r="G50" s="82">
        <f>I50+K50+M50+O50+P50</f>
        <v>0</v>
      </c>
      <c r="H50" s="59">
        <v>5000</v>
      </c>
      <c r="I50" s="59"/>
      <c r="J50" s="60"/>
      <c r="K50" s="60"/>
      <c r="L50" s="59"/>
      <c r="M50" s="59"/>
      <c r="N50" s="60"/>
      <c r="O50" s="60"/>
      <c r="P50" s="61"/>
    </row>
    <row r="51" spans="1:16" s="11" customFormat="1" ht="38.25" thickBot="1" x14ac:dyDescent="0.3">
      <c r="A51" s="140" t="s">
        <v>39</v>
      </c>
      <c r="B51" s="99" t="s">
        <v>157</v>
      </c>
      <c r="C51" s="55" t="s">
        <v>296</v>
      </c>
      <c r="D51" s="101"/>
      <c r="E51" s="55"/>
      <c r="F51" s="114">
        <f>H51+J51+L51+N51</f>
        <v>5000</v>
      </c>
      <c r="G51" s="114">
        <f>I51+K51+M51+O51+P51</f>
        <v>0</v>
      </c>
      <c r="H51" s="123">
        <v>5000</v>
      </c>
      <c r="I51" s="123"/>
      <c r="J51" s="56"/>
      <c r="K51" s="56"/>
      <c r="L51" s="123"/>
      <c r="M51" s="123"/>
      <c r="N51" s="56"/>
      <c r="O51" s="56"/>
      <c r="P51" s="57"/>
    </row>
    <row r="52" spans="1:16" s="11" customFormat="1" ht="38.25" thickBot="1" x14ac:dyDescent="0.3">
      <c r="A52" s="139" t="s">
        <v>40</v>
      </c>
      <c r="B52" s="100" t="s">
        <v>187</v>
      </c>
      <c r="C52" s="58" t="s">
        <v>296</v>
      </c>
      <c r="D52" s="102"/>
      <c r="E52" s="58"/>
      <c r="F52" s="82">
        <f>H52+J52+L52+N52</f>
        <v>16900.53</v>
      </c>
      <c r="G52" s="82">
        <f>I52+K52+M52+O52+P52</f>
        <v>0</v>
      </c>
      <c r="H52" s="59">
        <v>16900.53</v>
      </c>
      <c r="I52" s="59"/>
      <c r="J52" s="60"/>
      <c r="K52" s="60"/>
      <c r="L52" s="59"/>
      <c r="M52" s="59"/>
      <c r="N52" s="60"/>
      <c r="O52" s="60"/>
      <c r="P52" s="61"/>
    </row>
    <row r="53" spans="1:16" s="11" customFormat="1" ht="57.75" customHeight="1" thickBot="1" x14ac:dyDescent="0.3">
      <c r="A53" s="140" t="s">
        <v>41</v>
      </c>
      <c r="B53" s="99" t="s">
        <v>188</v>
      </c>
      <c r="C53" s="55" t="s">
        <v>296</v>
      </c>
      <c r="D53" s="101"/>
      <c r="E53" s="55"/>
      <c r="F53" s="114">
        <f>H53+J53+L53+N53</f>
        <v>25206.69</v>
      </c>
      <c r="G53" s="114">
        <f>I53+K53+M53+O53+P53</f>
        <v>0</v>
      </c>
      <c r="H53" s="123">
        <v>25206.69</v>
      </c>
      <c r="I53" s="123"/>
      <c r="J53" s="56"/>
      <c r="K53" s="56"/>
      <c r="L53" s="123"/>
      <c r="M53" s="123"/>
      <c r="N53" s="56"/>
      <c r="O53" s="56"/>
      <c r="P53" s="57"/>
    </row>
    <row r="54" spans="1:16" s="11" customFormat="1" ht="86.25" customHeight="1" thickBot="1" x14ac:dyDescent="0.3">
      <c r="A54" s="139" t="s">
        <v>55</v>
      </c>
      <c r="B54" s="100" t="s">
        <v>158</v>
      </c>
      <c r="C54" s="58" t="s">
        <v>296</v>
      </c>
      <c r="D54" s="102"/>
      <c r="E54" s="58"/>
      <c r="F54" s="82">
        <f>H54+J54+L54+N54</f>
        <v>28688.15</v>
      </c>
      <c r="G54" s="82">
        <f>I54+K54+M54+O54+P54</f>
        <v>0</v>
      </c>
      <c r="H54" s="59">
        <v>28688.15</v>
      </c>
      <c r="I54" s="59"/>
      <c r="J54" s="60"/>
      <c r="K54" s="60"/>
      <c r="L54" s="59"/>
      <c r="M54" s="59"/>
      <c r="N54" s="60"/>
      <c r="O54" s="60"/>
      <c r="P54" s="61"/>
    </row>
    <row r="55" spans="1:16" s="2" customFormat="1" ht="18.75" x14ac:dyDescent="0.25">
      <c r="A55" s="104"/>
      <c r="B55" s="105" t="s">
        <v>27</v>
      </c>
      <c r="C55" s="103"/>
      <c r="D55" s="103"/>
      <c r="E55" s="103"/>
      <c r="F55" s="106">
        <f>SUM(F56:F73)+F75</f>
        <v>9936464.4275000002</v>
      </c>
      <c r="G55" s="106">
        <f t="shared" ref="G55:P55" si="6">SUM(G56:G73)+G75</f>
        <v>129867.25171</v>
      </c>
      <c r="H55" s="106">
        <f t="shared" si="6"/>
        <v>9936464.4275000002</v>
      </c>
      <c r="I55" s="106">
        <f t="shared" si="6"/>
        <v>129867.25171</v>
      </c>
      <c r="J55" s="106">
        <f t="shared" si="6"/>
        <v>0</v>
      </c>
      <c r="K55" s="106">
        <f t="shared" si="6"/>
        <v>0</v>
      </c>
      <c r="L55" s="106">
        <f t="shared" si="6"/>
        <v>0</v>
      </c>
      <c r="M55" s="106">
        <f t="shared" si="6"/>
        <v>0</v>
      </c>
      <c r="N55" s="106">
        <f t="shared" si="6"/>
        <v>0</v>
      </c>
      <c r="O55" s="106">
        <f t="shared" si="6"/>
        <v>0</v>
      </c>
      <c r="P55" s="107">
        <f t="shared" si="6"/>
        <v>0</v>
      </c>
    </row>
    <row r="56" spans="1:16" s="11" customFormat="1" ht="48.75" customHeight="1" x14ac:dyDescent="0.25">
      <c r="A56" s="33" t="s">
        <v>46</v>
      </c>
      <c r="B56" s="34" t="s">
        <v>28</v>
      </c>
      <c r="C56" s="39" t="s">
        <v>15</v>
      </c>
      <c r="D56" s="39">
        <v>4.47</v>
      </c>
      <c r="E56" s="39"/>
      <c r="F56" s="164">
        <f>H56+J56+L56+N56</f>
        <v>1637069.6525000001</v>
      </c>
      <c r="G56" s="165">
        <f>I56+K56+M56+O56+P56</f>
        <v>0</v>
      </c>
      <c r="H56" s="195">
        <v>1637069.6525000001</v>
      </c>
      <c r="I56" s="205"/>
      <c r="J56" s="238"/>
      <c r="K56" s="205"/>
      <c r="L56" s="195"/>
      <c r="M56" s="205"/>
      <c r="N56" s="238"/>
      <c r="O56" s="205"/>
      <c r="P56" s="239"/>
    </row>
    <row r="57" spans="1:16" s="11" customFormat="1" ht="19.5" thickBot="1" x14ac:dyDescent="0.3">
      <c r="A57" s="43" t="s">
        <v>123</v>
      </c>
      <c r="B57" s="44" t="s">
        <v>29</v>
      </c>
      <c r="C57" s="45" t="s">
        <v>15</v>
      </c>
      <c r="D57" s="45">
        <v>4.47</v>
      </c>
      <c r="E57" s="45"/>
      <c r="F57" s="181"/>
      <c r="G57" s="204"/>
      <c r="H57" s="226"/>
      <c r="I57" s="209"/>
      <c r="J57" s="211"/>
      <c r="K57" s="209"/>
      <c r="L57" s="196"/>
      <c r="M57" s="209"/>
      <c r="N57" s="211"/>
      <c r="O57" s="209"/>
      <c r="P57" s="213"/>
    </row>
    <row r="58" spans="1:16" s="11" customFormat="1" ht="37.5" x14ac:dyDescent="0.25">
      <c r="A58" s="138" t="s">
        <v>56</v>
      </c>
      <c r="B58" s="47" t="s">
        <v>30</v>
      </c>
      <c r="C58" s="24" t="s">
        <v>18</v>
      </c>
      <c r="D58" s="24" t="s">
        <v>297</v>
      </c>
      <c r="E58" s="24"/>
      <c r="F58" s="184">
        <f>H58+J58+L58+N58</f>
        <v>2529380.39</v>
      </c>
      <c r="G58" s="184">
        <f>I58+K58+M58+O58+P58</f>
        <v>0</v>
      </c>
      <c r="H58" s="227">
        <v>2529380.39</v>
      </c>
      <c r="I58" s="227"/>
      <c r="J58" s="233"/>
      <c r="K58" s="227"/>
      <c r="L58" s="227"/>
      <c r="M58" s="227"/>
      <c r="N58" s="233"/>
      <c r="O58" s="227"/>
      <c r="P58" s="235"/>
    </row>
    <row r="59" spans="1:16" s="11" customFormat="1" ht="18.75" x14ac:dyDescent="0.25">
      <c r="A59" s="41" t="s">
        <v>240</v>
      </c>
      <c r="B59" s="42" t="s">
        <v>31</v>
      </c>
      <c r="C59" s="39" t="s">
        <v>15</v>
      </c>
      <c r="D59" s="39">
        <v>27.302</v>
      </c>
      <c r="E59" s="39"/>
      <c r="F59" s="164"/>
      <c r="G59" s="164"/>
      <c r="H59" s="228"/>
      <c r="I59" s="195"/>
      <c r="J59" s="231"/>
      <c r="K59" s="195"/>
      <c r="L59" s="195"/>
      <c r="M59" s="195"/>
      <c r="N59" s="231"/>
      <c r="O59" s="195"/>
      <c r="P59" s="232"/>
    </row>
    <row r="60" spans="1:16" s="11" customFormat="1" ht="18.75" x14ac:dyDescent="0.25">
      <c r="A60" s="41" t="s">
        <v>241</v>
      </c>
      <c r="B60" s="42" t="s">
        <v>32</v>
      </c>
      <c r="C60" s="39" t="s">
        <v>15</v>
      </c>
      <c r="D60" s="39">
        <v>21.841000000000001</v>
      </c>
      <c r="E60" s="39"/>
      <c r="F60" s="164"/>
      <c r="G60" s="164"/>
      <c r="H60" s="228"/>
      <c r="I60" s="195"/>
      <c r="J60" s="231"/>
      <c r="K60" s="195"/>
      <c r="L60" s="195"/>
      <c r="M60" s="195"/>
      <c r="N60" s="231"/>
      <c r="O60" s="195"/>
      <c r="P60" s="232"/>
    </row>
    <row r="61" spans="1:16" s="11" customFormat="1" ht="18.75" x14ac:dyDescent="0.25">
      <c r="A61" s="41" t="s">
        <v>242</v>
      </c>
      <c r="B61" s="42" t="s">
        <v>75</v>
      </c>
      <c r="C61" s="39" t="s">
        <v>22</v>
      </c>
      <c r="D61" s="39">
        <v>11</v>
      </c>
      <c r="E61" s="39"/>
      <c r="F61" s="164"/>
      <c r="G61" s="164"/>
      <c r="H61" s="228"/>
      <c r="I61" s="195"/>
      <c r="J61" s="231"/>
      <c r="K61" s="195"/>
      <c r="L61" s="195"/>
      <c r="M61" s="195"/>
      <c r="N61" s="231"/>
      <c r="O61" s="195"/>
      <c r="P61" s="232"/>
    </row>
    <row r="62" spans="1:16" s="11" customFormat="1" ht="19.5" thickBot="1" x14ac:dyDescent="0.3">
      <c r="A62" s="51" t="s">
        <v>243</v>
      </c>
      <c r="B62" s="52" t="s">
        <v>76</v>
      </c>
      <c r="C62" s="62" t="s">
        <v>22</v>
      </c>
      <c r="D62" s="62">
        <v>1</v>
      </c>
      <c r="E62" s="62"/>
      <c r="F62" s="165"/>
      <c r="G62" s="165"/>
      <c r="H62" s="229"/>
      <c r="I62" s="205"/>
      <c r="J62" s="234"/>
      <c r="K62" s="205"/>
      <c r="L62" s="205"/>
      <c r="M62" s="205"/>
      <c r="N62" s="234"/>
      <c r="O62" s="205"/>
      <c r="P62" s="236"/>
    </row>
    <row r="63" spans="1:16" s="11" customFormat="1" ht="37.5" x14ac:dyDescent="0.25">
      <c r="A63" s="30" t="s">
        <v>57</v>
      </c>
      <c r="B63" s="31" t="s">
        <v>33</v>
      </c>
      <c r="C63" s="23" t="s">
        <v>18</v>
      </c>
      <c r="D63" s="23" t="s">
        <v>198</v>
      </c>
      <c r="E63" s="23"/>
      <c r="F63" s="180">
        <f>H63+J63+L63+N63</f>
        <v>1526104.59</v>
      </c>
      <c r="G63" s="203">
        <f>I63+K63+M63+O63+P63</f>
        <v>0</v>
      </c>
      <c r="H63" s="194">
        <v>1526104.59</v>
      </c>
      <c r="I63" s="208"/>
      <c r="J63" s="210"/>
      <c r="K63" s="208"/>
      <c r="L63" s="194"/>
      <c r="M63" s="208"/>
      <c r="N63" s="210"/>
      <c r="O63" s="208"/>
      <c r="P63" s="212"/>
    </row>
    <row r="64" spans="1:16" s="11" customFormat="1" ht="34.5" customHeight="1" x14ac:dyDescent="0.25">
      <c r="A64" s="41" t="s">
        <v>138</v>
      </c>
      <c r="B64" s="42" t="s">
        <v>34</v>
      </c>
      <c r="C64" s="39" t="s">
        <v>15</v>
      </c>
      <c r="D64" s="40">
        <v>109.29300000000001</v>
      </c>
      <c r="E64" s="39"/>
      <c r="F64" s="164"/>
      <c r="G64" s="191"/>
      <c r="H64" s="228"/>
      <c r="I64" s="230"/>
      <c r="J64" s="231"/>
      <c r="K64" s="230"/>
      <c r="L64" s="195"/>
      <c r="M64" s="230"/>
      <c r="N64" s="231"/>
      <c r="O64" s="230"/>
      <c r="P64" s="232"/>
    </row>
    <row r="65" spans="1:16" s="11" customFormat="1" ht="18.75" x14ac:dyDescent="0.25">
      <c r="A65" s="41" t="s">
        <v>139</v>
      </c>
      <c r="B65" s="42" t="s">
        <v>32</v>
      </c>
      <c r="C65" s="39" t="s">
        <v>15</v>
      </c>
      <c r="D65" s="39">
        <v>14.673</v>
      </c>
      <c r="E65" s="39"/>
      <c r="F65" s="164"/>
      <c r="G65" s="191"/>
      <c r="H65" s="228"/>
      <c r="I65" s="230"/>
      <c r="J65" s="231"/>
      <c r="K65" s="230"/>
      <c r="L65" s="195"/>
      <c r="M65" s="230"/>
      <c r="N65" s="231"/>
      <c r="O65" s="230"/>
      <c r="P65" s="232"/>
    </row>
    <row r="66" spans="1:16" s="11" customFormat="1" ht="19.5" thickBot="1" x14ac:dyDescent="0.3">
      <c r="A66" s="43" t="s">
        <v>160</v>
      </c>
      <c r="B66" s="44" t="s">
        <v>77</v>
      </c>
      <c r="C66" s="45" t="s">
        <v>22</v>
      </c>
      <c r="D66" s="45">
        <v>1</v>
      </c>
      <c r="E66" s="45"/>
      <c r="F66" s="181"/>
      <c r="G66" s="204"/>
      <c r="H66" s="226"/>
      <c r="I66" s="209"/>
      <c r="J66" s="211"/>
      <c r="K66" s="209"/>
      <c r="L66" s="196"/>
      <c r="M66" s="209"/>
      <c r="N66" s="211"/>
      <c r="O66" s="209"/>
      <c r="P66" s="213"/>
    </row>
    <row r="67" spans="1:16" s="11" customFormat="1" ht="37.5" x14ac:dyDescent="0.25">
      <c r="A67" s="138" t="s">
        <v>58</v>
      </c>
      <c r="B67" s="47" t="s">
        <v>35</v>
      </c>
      <c r="C67" s="24" t="s">
        <v>18</v>
      </c>
      <c r="D67" s="24" t="s">
        <v>159</v>
      </c>
      <c r="E67" s="24"/>
      <c r="F67" s="184">
        <f>H67+J67+L67+N67</f>
        <v>1043075.34</v>
      </c>
      <c r="G67" s="203">
        <f>I67+K67+M67+O67+P67</f>
        <v>0</v>
      </c>
      <c r="H67" s="227">
        <v>1043075.34</v>
      </c>
      <c r="I67" s="208"/>
      <c r="J67" s="220"/>
      <c r="K67" s="217"/>
      <c r="L67" s="214"/>
      <c r="M67" s="217"/>
      <c r="N67" s="220"/>
      <c r="O67" s="217"/>
      <c r="P67" s="223"/>
    </row>
    <row r="68" spans="1:16" s="11" customFormat="1" ht="18.75" x14ac:dyDescent="0.25">
      <c r="A68" s="41" t="s">
        <v>162</v>
      </c>
      <c r="B68" s="42" t="s">
        <v>31</v>
      </c>
      <c r="C68" s="39" t="s">
        <v>15</v>
      </c>
      <c r="D68" s="39">
        <v>12.212999999999999</v>
      </c>
      <c r="E68" s="39"/>
      <c r="F68" s="164"/>
      <c r="G68" s="191"/>
      <c r="H68" s="228"/>
      <c r="I68" s="230"/>
      <c r="J68" s="221"/>
      <c r="K68" s="218"/>
      <c r="L68" s="215"/>
      <c r="M68" s="218"/>
      <c r="N68" s="221"/>
      <c r="O68" s="218"/>
      <c r="P68" s="224"/>
    </row>
    <row r="69" spans="1:16" s="11" customFormat="1" ht="18.75" x14ac:dyDescent="0.25">
      <c r="A69" s="41" t="s">
        <v>163</v>
      </c>
      <c r="B69" s="42" t="s">
        <v>32</v>
      </c>
      <c r="C69" s="39" t="s">
        <v>15</v>
      </c>
      <c r="D69" s="39">
        <v>22.145</v>
      </c>
      <c r="E69" s="39"/>
      <c r="F69" s="164"/>
      <c r="G69" s="191"/>
      <c r="H69" s="228"/>
      <c r="I69" s="230"/>
      <c r="J69" s="221"/>
      <c r="K69" s="218"/>
      <c r="L69" s="215"/>
      <c r="M69" s="218"/>
      <c r="N69" s="221"/>
      <c r="O69" s="218"/>
      <c r="P69" s="224"/>
    </row>
    <row r="70" spans="1:16" s="11" customFormat="1" ht="18.75" x14ac:dyDescent="0.25">
      <c r="A70" s="41" t="s">
        <v>164</v>
      </c>
      <c r="B70" s="42" t="s">
        <v>78</v>
      </c>
      <c r="C70" s="39" t="s">
        <v>15</v>
      </c>
      <c r="D70" s="39">
        <v>0.47</v>
      </c>
      <c r="E70" s="39"/>
      <c r="F70" s="164"/>
      <c r="G70" s="191"/>
      <c r="H70" s="228"/>
      <c r="I70" s="230"/>
      <c r="J70" s="221"/>
      <c r="K70" s="218"/>
      <c r="L70" s="215"/>
      <c r="M70" s="218"/>
      <c r="N70" s="221"/>
      <c r="O70" s="218"/>
      <c r="P70" s="224"/>
    </row>
    <row r="71" spans="1:16" s="11" customFormat="1" ht="19.5" thickBot="1" x14ac:dyDescent="0.3">
      <c r="A71" s="51" t="s">
        <v>165</v>
      </c>
      <c r="B71" s="52" t="s">
        <v>77</v>
      </c>
      <c r="C71" s="62" t="s">
        <v>22</v>
      </c>
      <c r="D71" s="62">
        <v>1</v>
      </c>
      <c r="E71" s="62"/>
      <c r="F71" s="165"/>
      <c r="G71" s="204"/>
      <c r="H71" s="229"/>
      <c r="I71" s="209"/>
      <c r="J71" s="222"/>
      <c r="K71" s="219"/>
      <c r="L71" s="216"/>
      <c r="M71" s="219"/>
      <c r="N71" s="222"/>
      <c r="O71" s="219"/>
      <c r="P71" s="225"/>
    </row>
    <row r="72" spans="1:16" s="11" customFormat="1" ht="75" x14ac:dyDescent="0.25">
      <c r="A72" s="30" t="s">
        <v>49</v>
      </c>
      <c r="B72" s="31" t="s">
        <v>23</v>
      </c>
      <c r="C72" s="49" t="s">
        <v>9</v>
      </c>
      <c r="D72" s="49">
        <v>1</v>
      </c>
      <c r="E72" s="49"/>
      <c r="F72" s="180">
        <f>H72+J72+L72+N72</f>
        <v>3155136</v>
      </c>
      <c r="G72" s="203">
        <f>I72+K72+M72+O72+P72</f>
        <v>0</v>
      </c>
      <c r="H72" s="194">
        <v>3155136</v>
      </c>
      <c r="I72" s="208"/>
      <c r="J72" s="210"/>
      <c r="K72" s="208"/>
      <c r="L72" s="194"/>
      <c r="M72" s="208"/>
      <c r="N72" s="210"/>
      <c r="O72" s="208"/>
      <c r="P72" s="212"/>
    </row>
    <row r="73" spans="1:16" s="11" customFormat="1" ht="38.25" thickBot="1" x14ac:dyDescent="0.3">
      <c r="A73" s="43" t="s">
        <v>65</v>
      </c>
      <c r="B73" s="44" t="s">
        <v>154</v>
      </c>
      <c r="C73" s="45" t="s">
        <v>26</v>
      </c>
      <c r="D73" s="45">
        <v>18</v>
      </c>
      <c r="E73" s="45"/>
      <c r="F73" s="181"/>
      <c r="G73" s="204"/>
      <c r="H73" s="226"/>
      <c r="I73" s="209"/>
      <c r="J73" s="211"/>
      <c r="K73" s="209"/>
      <c r="L73" s="196"/>
      <c r="M73" s="209"/>
      <c r="N73" s="211"/>
      <c r="O73" s="209"/>
      <c r="P73" s="213"/>
    </row>
    <row r="74" spans="1:16" s="11" customFormat="1" ht="107.25" customHeight="1" thickBot="1" x14ac:dyDescent="0.3">
      <c r="A74" s="140" t="s">
        <v>60</v>
      </c>
      <c r="B74" s="141" t="s">
        <v>36</v>
      </c>
      <c r="C74" s="63"/>
      <c r="D74" s="63"/>
      <c r="E74" s="63"/>
      <c r="F74" s="114">
        <f>H74+J74+L74+N74</f>
        <v>653288</v>
      </c>
      <c r="G74" s="114">
        <f>I74+K74+M74+O74+P74</f>
        <v>33897.888930000001</v>
      </c>
      <c r="H74" s="123">
        <v>653288</v>
      </c>
      <c r="I74" s="123">
        <f>(33897888.93/1000)</f>
        <v>33897.888930000001</v>
      </c>
      <c r="J74" s="129"/>
      <c r="K74" s="129"/>
      <c r="L74" s="129"/>
      <c r="M74" s="129"/>
      <c r="N74" s="129"/>
      <c r="O74" s="129"/>
      <c r="P74" s="126"/>
    </row>
    <row r="75" spans="1:16" s="11" customFormat="1" ht="37.5" x14ac:dyDescent="0.25">
      <c r="A75" s="30" t="s">
        <v>167</v>
      </c>
      <c r="B75" s="31" t="s">
        <v>189</v>
      </c>
      <c r="C75" s="15"/>
      <c r="D75" s="15"/>
      <c r="E75" s="15"/>
      <c r="F75" s="180">
        <f>H75+J75+L75+N75</f>
        <v>45698.455000000002</v>
      </c>
      <c r="G75" s="180">
        <f>I75+K75+M75+O75+P75</f>
        <v>129867.25171</v>
      </c>
      <c r="H75" s="194">
        <v>45698.455000000002</v>
      </c>
      <c r="I75" s="192">
        <f>(7965052+121902199.71)/1000</f>
        <v>129867.25171</v>
      </c>
      <c r="J75" s="194"/>
      <c r="K75" s="194"/>
      <c r="L75" s="194"/>
      <c r="M75" s="194"/>
      <c r="N75" s="194"/>
      <c r="O75" s="194"/>
      <c r="P75" s="175"/>
    </row>
    <row r="76" spans="1:16" s="11" customFormat="1" ht="18.75" x14ac:dyDescent="0.25">
      <c r="A76" s="41" t="s">
        <v>140</v>
      </c>
      <c r="B76" s="42" t="s">
        <v>298</v>
      </c>
      <c r="C76" s="39" t="s">
        <v>121</v>
      </c>
      <c r="D76" s="39"/>
      <c r="E76" s="13">
        <v>1</v>
      </c>
      <c r="F76" s="164"/>
      <c r="G76" s="164"/>
      <c r="H76" s="195"/>
      <c r="I76" s="168"/>
      <c r="J76" s="195"/>
      <c r="K76" s="195"/>
      <c r="L76" s="195"/>
      <c r="M76" s="195"/>
      <c r="N76" s="195"/>
      <c r="O76" s="195"/>
      <c r="P76" s="159"/>
    </row>
    <row r="77" spans="1:16" s="11" customFormat="1" ht="18.75" x14ac:dyDescent="0.25">
      <c r="A77" s="41" t="s">
        <v>168</v>
      </c>
      <c r="B77" s="42" t="s">
        <v>161</v>
      </c>
      <c r="C77" s="39" t="s">
        <v>26</v>
      </c>
      <c r="D77" s="39"/>
      <c r="E77" s="13"/>
      <c r="F77" s="164"/>
      <c r="G77" s="164"/>
      <c r="H77" s="195"/>
      <c r="I77" s="168"/>
      <c r="J77" s="195"/>
      <c r="K77" s="195"/>
      <c r="L77" s="195"/>
      <c r="M77" s="195"/>
      <c r="N77" s="195"/>
      <c r="O77" s="195"/>
      <c r="P77" s="159"/>
    </row>
    <row r="78" spans="1:16" s="11" customFormat="1" ht="18.75" x14ac:dyDescent="0.25">
      <c r="A78" s="51" t="s">
        <v>169</v>
      </c>
      <c r="B78" s="52" t="s">
        <v>227</v>
      </c>
      <c r="C78" s="62" t="s">
        <v>15</v>
      </c>
      <c r="D78" s="62"/>
      <c r="E78" s="37">
        <v>16.768999999999998</v>
      </c>
      <c r="F78" s="165"/>
      <c r="G78" s="165"/>
      <c r="H78" s="205"/>
      <c r="I78" s="168"/>
      <c r="J78" s="205"/>
      <c r="K78" s="205"/>
      <c r="L78" s="205"/>
      <c r="M78" s="205"/>
      <c r="N78" s="205"/>
      <c r="O78" s="205"/>
      <c r="P78" s="160"/>
    </row>
    <row r="79" spans="1:16" s="11" customFormat="1" ht="19.5" thickBot="1" x14ac:dyDescent="0.3">
      <c r="A79" s="43" t="s">
        <v>226</v>
      </c>
      <c r="B79" s="44" t="s">
        <v>126</v>
      </c>
      <c r="C79" s="45" t="s">
        <v>22</v>
      </c>
      <c r="D79" s="7"/>
      <c r="E79" s="7"/>
      <c r="F79" s="181"/>
      <c r="G79" s="181"/>
      <c r="H79" s="196"/>
      <c r="I79" s="193"/>
      <c r="J79" s="196"/>
      <c r="K79" s="196"/>
      <c r="L79" s="196"/>
      <c r="M79" s="196"/>
      <c r="N79" s="196"/>
      <c r="O79" s="196"/>
      <c r="P79" s="176"/>
    </row>
    <row r="80" spans="1:16" s="11" customFormat="1" ht="108" customHeight="1" x14ac:dyDescent="0.25">
      <c r="A80" s="30" t="s">
        <v>61</v>
      </c>
      <c r="B80" s="31" t="s">
        <v>190</v>
      </c>
      <c r="C80" s="54" t="s">
        <v>299</v>
      </c>
      <c r="D80" s="54" t="s">
        <v>300</v>
      </c>
      <c r="E80" s="15"/>
      <c r="F80" s="111">
        <f t="shared" ref="F80:P80" si="7">SUM(F81:F87)</f>
        <v>116864.16916999998</v>
      </c>
      <c r="G80" s="111">
        <f t="shared" si="7"/>
        <v>0</v>
      </c>
      <c r="H80" s="112">
        <f t="shared" si="7"/>
        <v>116864.16916999998</v>
      </c>
      <c r="I80" s="112">
        <f t="shared" si="7"/>
        <v>0</v>
      </c>
      <c r="J80" s="112">
        <f t="shared" si="7"/>
        <v>0</v>
      </c>
      <c r="K80" s="112">
        <f t="shared" si="7"/>
        <v>0</v>
      </c>
      <c r="L80" s="112">
        <f t="shared" si="7"/>
        <v>0</v>
      </c>
      <c r="M80" s="112">
        <f t="shared" si="7"/>
        <v>0</v>
      </c>
      <c r="N80" s="112">
        <f t="shared" si="7"/>
        <v>0</v>
      </c>
      <c r="O80" s="112">
        <f t="shared" si="7"/>
        <v>0</v>
      </c>
      <c r="P80" s="88">
        <f t="shared" si="7"/>
        <v>0</v>
      </c>
    </row>
    <row r="81" spans="1:16" s="11" customFormat="1" ht="86.25" customHeight="1" x14ac:dyDescent="0.25">
      <c r="A81" s="41" t="s">
        <v>170</v>
      </c>
      <c r="B81" s="42" t="s">
        <v>127</v>
      </c>
      <c r="C81" s="39" t="s">
        <v>203</v>
      </c>
      <c r="D81" s="39">
        <v>1</v>
      </c>
      <c r="E81" s="39"/>
      <c r="F81" s="110">
        <f t="shared" ref="F81:F87" si="8">H81</f>
        <v>525</v>
      </c>
      <c r="G81" s="110"/>
      <c r="H81" s="110">
        <v>525</v>
      </c>
      <c r="I81" s="115"/>
      <c r="J81" s="124"/>
      <c r="K81" s="124"/>
      <c r="L81" s="124"/>
      <c r="M81" s="124"/>
      <c r="N81" s="124"/>
      <c r="O81" s="124"/>
      <c r="P81" s="125"/>
    </row>
    <row r="82" spans="1:16" s="11" customFormat="1" ht="31.5" customHeight="1" x14ac:dyDescent="0.25">
      <c r="A82" s="41" t="s">
        <v>206</v>
      </c>
      <c r="B82" s="42" t="s">
        <v>128</v>
      </c>
      <c r="C82" s="39" t="s">
        <v>203</v>
      </c>
      <c r="D82" s="39">
        <v>4</v>
      </c>
      <c r="E82" s="39"/>
      <c r="F82" s="110">
        <f t="shared" si="8"/>
        <v>7200</v>
      </c>
      <c r="G82" s="110"/>
      <c r="H82" s="110">
        <v>7200</v>
      </c>
      <c r="I82" s="115"/>
      <c r="J82" s="124"/>
      <c r="K82" s="124"/>
      <c r="L82" s="124"/>
      <c r="M82" s="124"/>
      <c r="N82" s="124"/>
      <c r="O82" s="124"/>
      <c r="P82" s="125"/>
    </row>
    <row r="83" spans="1:16" s="11" customFormat="1" ht="27.75" customHeight="1" x14ac:dyDescent="0.25">
      <c r="A83" s="41" t="s">
        <v>244</v>
      </c>
      <c r="B83" s="42" t="s">
        <v>129</v>
      </c>
      <c r="C83" s="39" t="s">
        <v>203</v>
      </c>
      <c r="D83" s="39">
        <v>3</v>
      </c>
      <c r="E83" s="39"/>
      <c r="F83" s="110">
        <f t="shared" si="8"/>
        <v>1557.579</v>
      </c>
      <c r="G83" s="110"/>
      <c r="H83" s="110">
        <v>1557.579</v>
      </c>
      <c r="I83" s="115"/>
      <c r="J83" s="124"/>
      <c r="K83" s="124"/>
      <c r="L83" s="124"/>
      <c r="M83" s="124"/>
      <c r="N83" s="124"/>
      <c r="O83" s="124"/>
      <c r="P83" s="125"/>
    </row>
    <row r="84" spans="1:16" s="11" customFormat="1" ht="33.75" customHeight="1" x14ac:dyDescent="0.25">
      <c r="A84" s="41" t="s">
        <v>245</v>
      </c>
      <c r="B84" s="42" t="s">
        <v>130</v>
      </c>
      <c r="C84" s="39" t="s">
        <v>203</v>
      </c>
      <c r="D84" s="39">
        <v>1</v>
      </c>
      <c r="E84" s="39"/>
      <c r="F84" s="110">
        <f t="shared" si="8"/>
        <v>1193.27</v>
      </c>
      <c r="G84" s="110"/>
      <c r="H84" s="110">
        <v>1193.27</v>
      </c>
      <c r="I84" s="115"/>
      <c r="J84" s="124"/>
      <c r="K84" s="124"/>
      <c r="L84" s="124"/>
      <c r="M84" s="124"/>
      <c r="N84" s="124"/>
      <c r="O84" s="124"/>
      <c r="P84" s="125"/>
    </row>
    <row r="85" spans="1:16" s="11" customFormat="1" ht="62.25" customHeight="1" x14ac:dyDescent="0.25">
      <c r="A85" s="41" t="s">
        <v>246</v>
      </c>
      <c r="B85" s="42" t="s">
        <v>131</v>
      </c>
      <c r="C85" s="39" t="s">
        <v>203</v>
      </c>
      <c r="D85" s="39">
        <v>1</v>
      </c>
      <c r="E85" s="39"/>
      <c r="F85" s="110">
        <f t="shared" si="8"/>
        <v>1076.355</v>
      </c>
      <c r="G85" s="110"/>
      <c r="H85" s="110">
        <v>1076.355</v>
      </c>
      <c r="I85" s="115"/>
      <c r="J85" s="124"/>
      <c r="K85" s="124"/>
      <c r="L85" s="124"/>
      <c r="M85" s="124"/>
      <c r="N85" s="124"/>
      <c r="O85" s="124"/>
      <c r="P85" s="125"/>
    </row>
    <row r="86" spans="1:16" s="11" customFormat="1" ht="29.25" customHeight="1" x14ac:dyDescent="0.25">
      <c r="A86" s="41" t="s">
        <v>247</v>
      </c>
      <c r="B86" s="42" t="s">
        <v>132</v>
      </c>
      <c r="C86" s="39" t="s">
        <v>203</v>
      </c>
      <c r="D86" s="39">
        <v>3</v>
      </c>
      <c r="E86" s="39"/>
      <c r="F86" s="110">
        <f t="shared" si="8"/>
        <v>28460.499989999997</v>
      </c>
      <c r="G86" s="110"/>
      <c r="H86" s="110">
        <v>28460.499989999997</v>
      </c>
      <c r="I86" s="115"/>
      <c r="J86" s="124"/>
      <c r="K86" s="124"/>
      <c r="L86" s="124"/>
      <c r="M86" s="124"/>
      <c r="N86" s="124"/>
      <c r="O86" s="124"/>
      <c r="P86" s="125"/>
    </row>
    <row r="87" spans="1:16" s="11" customFormat="1" ht="34.5" customHeight="1" thickBot="1" x14ac:dyDescent="0.3">
      <c r="A87" s="43" t="s">
        <v>248</v>
      </c>
      <c r="B87" s="44" t="s">
        <v>133</v>
      </c>
      <c r="C87" s="45" t="s">
        <v>121</v>
      </c>
      <c r="D87" s="45">
        <v>1</v>
      </c>
      <c r="E87" s="45"/>
      <c r="F87" s="113">
        <f t="shared" si="8"/>
        <v>76851.465179999985</v>
      </c>
      <c r="G87" s="113"/>
      <c r="H87" s="110">
        <v>76851.465179999985</v>
      </c>
      <c r="I87" s="116"/>
      <c r="J87" s="128"/>
      <c r="K87" s="128"/>
      <c r="L87" s="128"/>
      <c r="M87" s="128"/>
      <c r="N87" s="128"/>
      <c r="O87" s="128"/>
      <c r="P87" s="127"/>
    </row>
    <row r="88" spans="1:16" ht="18.75" x14ac:dyDescent="0.3">
      <c r="A88" s="161" t="s">
        <v>166</v>
      </c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1:16" s="2" customFormat="1" ht="19.5" thickBot="1" x14ac:dyDescent="0.35">
      <c r="A89" s="94"/>
      <c r="B89" s="95" t="s">
        <v>37</v>
      </c>
      <c r="C89" s="96"/>
      <c r="D89" s="96"/>
      <c r="E89" s="96"/>
      <c r="F89" s="97">
        <f>SUM(F90:F121)</f>
        <v>14721049.163785536</v>
      </c>
      <c r="G89" s="97">
        <f t="shared" ref="G89:P89" si="9">SUM(G90:G121)</f>
        <v>1979575.0666200002</v>
      </c>
      <c r="H89" s="97">
        <f t="shared" si="9"/>
        <v>14721049.163785536</v>
      </c>
      <c r="I89" s="97">
        <f t="shared" si="9"/>
        <v>1979575.0666200002</v>
      </c>
      <c r="J89" s="97">
        <f t="shared" si="9"/>
        <v>0</v>
      </c>
      <c r="K89" s="97">
        <f t="shared" si="9"/>
        <v>0</v>
      </c>
      <c r="L89" s="97">
        <f t="shared" si="9"/>
        <v>0</v>
      </c>
      <c r="M89" s="97">
        <f t="shared" si="9"/>
        <v>0</v>
      </c>
      <c r="N89" s="97">
        <f t="shared" si="9"/>
        <v>0</v>
      </c>
      <c r="O89" s="97">
        <f t="shared" si="9"/>
        <v>0</v>
      </c>
      <c r="P89" s="98">
        <f t="shared" si="9"/>
        <v>0</v>
      </c>
    </row>
    <row r="90" spans="1:16" s="11" customFormat="1" ht="79.5" customHeight="1" x14ac:dyDescent="0.25">
      <c r="A90" s="30" t="s">
        <v>62</v>
      </c>
      <c r="B90" s="31" t="s">
        <v>79</v>
      </c>
      <c r="C90" s="23"/>
      <c r="D90" s="23"/>
      <c r="E90" s="23"/>
      <c r="F90" s="203">
        <f>H90+J90+L90+N90</f>
        <v>4375181</v>
      </c>
      <c r="G90" s="203">
        <f>I90+K90+M90+O90+P90</f>
        <v>872906.11338</v>
      </c>
      <c r="H90" s="192">
        <v>4375181</v>
      </c>
      <c r="I90" s="192">
        <f>(451111534.96/1000)+(306066522.21+115728056.21)/1000</f>
        <v>872906.11338</v>
      </c>
      <c r="J90" s="197"/>
      <c r="K90" s="197"/>
      <c r="L90" s="199"/>
      <c r="M90" s="199"/>
      <c r="N90" s="199"/>
      <c r="O90" s="199"/>
      <c r="P90" s="201"/>
    </row>
    <row r="91" spans="1:16" s="11" customFormat="1" ht="18.75" x14ac:dyDescent="0.25">
      <c r="A91" s="41" t="s">
        <v>228</v>
      </c>
      <c r="B91" s="42" t="s">
        <v>43</v>
      </c>
      <c r="C91" s="39" t="s">
        <v>15</v>
      </c>
      <c r="D91" s="64">
        <v>332.30099999999999</v>
      </c>
      <c r="E91" s="64">
        <v>13.192</v>
      </c>
      <c r="F91" s="191"/>
      <c r="G91" s="191"/>
      <c r="H91" s="168"/>
      <c r="I91" s="168"/>
      <c r="J91" s="188"/>
      <c r="K91" s="188"/>
      <c r="L91" s="189"/>
      <c r="M91" s="189"/>
      <c r="N91" s="189"/>
      <c r="O91" s="189"/>
      <c r="P91" s="190"/>
    </row>
    <row r="92" spans="1:16" s="11" customFormat="1" ht="18.75" x14ac:dyDescent="0.3">
      <c r="A92" s="41" t="s">
        <v>229</v>
      </c>
      <c r="B92" s="42" t="s">
        <v>44</v>
      </c>
      <c r="C92" s="39" t="s">
        <v>22</v>
      </c>
      <c r="D92" s="39">
        <v>46</v>
      </c>
      <c r="E92" s="65"/>
      <c r="F92" s="191"/>
      <c r="G92" s="191"/>
      <c r="H92" s="168"/>
      <c r="I92" s="168"/>
      <c r="J92" s="188"/>
      <c r="K92" s="188"/>
      <c r="L92" s="189"/>
      <c r="M92" s="189"/>
      <c r="N92" s="189"/>
      <c r="O92" s="189"/>
      <c r="P92" s="190"/>
    </row>
    <row r="93" spans="1:16" s="11" customFormat="1" ht="18.75" x14ac:dyDescent="0.3">
      <c r="A93" s="41" t="s">
        <v>230</v>
      </c>
      <c r="B93" s="42" t="s">
        <v>45</v>
      </c>
      <c r="C93" s="39" t="s">
        <v>22</v>
      </c>
      <c r="D93" s="39">
        <v>124</v>
      </c>
      <c r="E93" s="65"/>
      <c r="F93" s="191"/>
      <c r="G93" s="191"/>
      <c r="H93" s="168"/>
      <c r="I93" s="168"/>
      <c r="J93" s="188"/>
      <c r="K93" s="188"/>
      <c r="L93" s="189"/>
      <c r="M93" s="189"/>
      <c r="N93" s="189"/>
      <c r="O93" s="189"/>
      <c r="P93" s="190"/>
    </row>
    <row r="94" spans="1:16" s="11" customFormat="1" ht="19.5" thickBot="1" x14ac:dyDescent="0.3">
      <c r="A94" s="43" t="s">
        <v>231</v>
      </c>
      <c r="B94" s="44" t="s">
        <v>207</v>
      </c>
      <c r="C94" s="45" t="s">
        <v>15</v>
      </c>
      <c r="D94" s="45"/>
      <c r="E94" s="142">
        <v>14.358599999999999</v>
      </c>
      <c r="F94" s="204"/>
      <c r="G94" s="204"/>
      <c r="H94" s="193"/>
      <c r="I94" s="193"/>
      <c r="J94" s="198"/>
      <c r="K94" s="198"/>
      <c r="L94" s="200"/>
      <c r="M94" s="200"/>
      <c r="N94" s="200"/>
      <c r="O94" s="200"/>
      <c r="P94" s="202"/>
    </row>
    <row r="95" spans="1:16" s="11" customFormat="1" ht="76.5" customHeight="1" x14ac:dyDescent="0.25">
      <c r="A95" s="138" t="s">
        <v>173</v>
      </c>
      <c r="B95" s="47" t="s">
        <v>80</v>
      </c>
      <c r="C95" s="24"/>
      <c r="D95" s="24"/>
      <c r="E95" s="24"/>
      <c r="F95" s="184">
        <f>H95+J95+L95+N95</f>
        <v>4359571</v>
      </c>
      <c r="G95" s="184">
        <f>I95+K95+M95+O95+P95</f>
        <v>0</v>
      </c>
      <c r="H95" s="185">
        <v>4359571</v>
      </c>
      <c r="I95" s="185"/>
      <c r="J95" s="179"/>
      <c r="K95" s="179"/>
      <c r="L95" s="177"/>
      <c r="M95" s="177"/>
      <c r="N95" s="177"/>
      <c r="O95" s="177"/>
      <c r="P95" s="178"/>
    </row>
    <row r="96" spans="1:16" s="11" customFormat="1" ht="21" customHeight="1" x14ac:dyDescent="0.3">
      <c r="A96" s="41" t="s">
        <v>174</v>
      </c>
      <c r="B96" s="42" t="s">
        <v>81</v>
      </c>
      <c r="C96" s="39" t="s">
        <v>15</v>
      </c>
      <c r="D96" s="39">
        <v>399.05200000000002</v>
      </c>
      <c r="E96" s="65"/>
      <c r="F96" s="164"/>
      <c r="G96" s="164"/>
      <c r="H96" s="166"/>
      <c r="I96" s="166"/>
      <c r="J96" s="169"/>
      <c r="K96" s="169"/>
      <c r="L96" s="157"/>
      <c r="M96" s="157"/>
      <c r="N96" s="157"/>
      <c r="O96" s="157"/>
      <c r="P96" s="159"/>
    </row>
    <row r="97" spans="1:16" s="11" customFormat="1" ht="21" customHeight="1" x14ac:dyDescent="0.3">
      <c r="A97" s="41" t="s">
        <v>175</v>
      </c>
      <c r="B97" s="42" t="s">
        <v>44</v>
      </c>
      <c r="C97" s="39" t="s">
        <v>22</v>
      </c>
      <c r="D97" s="39">
        <v>90</v>
      </c>
      <c r="E97" s="65"/>
      <c r="F97" s="164"/>
      <c r="G97" s="164"/>
      <c r="H97" s="166"/>
      <c r="I97" s="166"/>
      <c r="J97" s="169"/>
      <c r="K97" s="169"/>
      <c r="L97" s="157"/>
      <c r="M97" s="157"/>
      <c r="N97" s="157"/>
      <c r="O97" s="157"/>
      <c r="P97" s="159"/>
    </row>
    <row r="98" spans="1:16" s="11" customFormat="1" ht="21" customHeight="1" x14ac:dyDescent="0.3">
      <c r="A98" s="41" t="s">
        <v>249</v>
      </c>
      <c r="B98" s="42" t="s">
        <v>59</v>
      </c>
      <c r="C98" s="39" t="s">
        <v>22</v>
      </c>
      <c r="D98" s="39">
        <v>27</v>
      </c>
      <c r="E98" s="65"/>
      <c r="F98" s="164"/>
      <c r="G98" s="164"/>
      <c r="H98" s="166"/>
      <c r="I98" s="166"/>
      <c r="J98" s="169"/>
      <c r="K98" s="169"/>
      <c r="L98" s="157"/>
      <c r="M98" s="157"/>
      <c r="N98" s="157"/>
      <c r="O98" s="157"/>
      <c r="P98" s="159"/>
    </row>
    <row r="99" spans="1:16" s="11" customFormat="1" ht="19.5" thickBot="1" x14ac:dyDescent="0.35">
      <c r="A99" s="51" t="s">
        <v>250</v>
      </c>
      <c r="B99" s="52" t="s">
        <v>82</v>
      </c>
      <c r="C99" s="62" t="s">
        <v>22</v>
      </c>
      <c r="D99" s="62">
        <v>25</v>
      </c>
      <c r="E99" s="66"/>
      <c r="F99" s="165"/>
      <c r="G99" s="165"/>
      <c r="H99" s="167"/>
      <c r="I99" s="167"/>
      <c r="J99" s="170"/>
      <c r="K99" s="170"/>
      <c r="L99" s="158"/>
      <c r="M99" s="158"/>
      <c r="N99" s="158"/>
      <c r="O99" s="158"/>
      <c r="P99" s="160"/>
    </row>
    <row r="100" spans="1:16" s="11" customFormat="1" ht="78.75" customHeight="1" x14ac:dyDescent="0.25">
      <c r="A100" s="30" t="s">
        <v>176</v>
      </c>
      <c r="B100" s="31" t="s">
        <v>42</v>
      </c>
      <c r="C100" s="23"/>
      <c r="D100" s="23"/>
      <c r="E100" s="23"/>
      <c r="F100" s="180">
        <f>H100+J100+L100+N100</f>
        <v>3000000</v>
      </c>
      <c r="G100" s="180">
        <f>I100+K100+M100+O100+P100</f>
        <v>0</v>
      </c>
      <c r="H100" s="192">
        <v>3000000</v>
      </c>
      <c r="I100" s="194"/>
      <c r="J100" s="171"/>
      <c r="K100" s="171"/>
      <c r="L100" s="173"/>
      <c r="M100" s="173"/>
      <c r="N100" s="173"/>
      <c r="O100" s="173"/>
      <c r="P100" s="175"/>
    </row>
    <row r="101" spans="1:16" s="11" customFormat="1" ht="22.5" customHeight="1" x14ac:dyDescent="0.25">
      <c r="A101" s="41" t="s">
        <v>177</v>
      </c>
      <c r="B101" s="42" t="s">
        <v>43</v>
      </c>
      <c r="C101" s="39" t="s">
        <v>15</v>
      </c>
      <c r="D101" s="39">
        <v>378.6087</v>
      </c>
      <c r="E101" s="39"/>
      <c r="F101" s="164"/>
      <c r="G101" s="164"/>
      <c r="H101" s="168"/>
      <c r="I101" s="195"/>
      <c r="J101" s="169"/>
      <c r="K101" s="169"/>
      <c r="L101" s="157"/>
      <c r="M101" s="157"/>
      <c r="N101" s="157"/>
      <c r="O101" s="157"/>
      <c r="P101" s="159"/>
    </row>
    <row r="102" spans="1:16" s="11" customFormat="1" ht="22.5" customHeight="1" x14ac:dyDescent="0.25">
      <c r="A102" s="41" t="s">
        <v>178</v>
      </c>
      <c r="B102" s="42" t="s">
        <v>44</v>
      </c>
      <c r="C102" s="39" t="s">
        <v>22</v>
      </c>
      <c r="D102" s="39">
        <v>13</v>
      </c>
      <c r="E102" s="39"/>
      <c r="F102" s="164"/>
      <c r="G102" s="164"/>
      <c r="H102" s="168"/>
      <c r="I102" s="195"/>
      <c r="J102" s="169"/>
      <c r="K102" s="169"/>
      <c r="L102" s="157"/>
      <c r="M102" s="157"/>
      <c r="N102" s="157"/>
      <c r="O102" s="157"/>
      <c r="P102" s="159"/>
    </row>
    <row r="103" spans="1:16" s="11" customFormat="1" ht="22.5" customHeight="1" thickBot="1" x14ac:dyDescent="0.3">
      <c r="A103" s="43" t="s">
        <v>251</v>
      </c>
      <c r="B103" s="44" t="s">
        <v>45</v>
      </c>
      <c r="C103" s="45" t="s">
        <v>22</v>
      </c>
      <c r="D103" s="45">
        <v>109</v>
      </c>
      <c r="E103" s="45"/>
      <c r="F103" s="181"/>
      <c r="G103" s="181"/>
      <c r="H103" s="193"/>
      <c r="I103" s="196"/>
      <c r="J103" s="172"/>
      <c r="K103" s="172"/>
      <c r="L103" s="174"/>
      <c r="M103" s="174"/>
      <c r="N103" s="174"/>
      <c r="O103" s="174"/>
      <c r="P103" s="176"/>
    </row>
    <row r="104" spans="1:16" s="11" customFormat="1" ht="60.75" customHeight="1" x14ac:dyDescent="0.25">
      <c r="A104" s="138" t="s">
        <v>179</v>
      </c>
      <c r="B104" s="47" t="s">
        <v>47</v>
      </c>
      <c r="C104" s="24"/>
      <c r="D104" s="24"/>
      <c r="E104" s="24"/>
      <c r="F104" s="184">
        <f>H104+J104+L104+N104</f>
        <v>2742516.6</v>
      </c>
      <c r="G104" s="184">
        <f>I104+K104+M104+O104+P104</f>
        <v>1106668.9532400002</v>
      </c>
      <c r="H104" s="185">
        <f>2742517-0.4</f>
        <v>2742516.6</v>
      </c>
      <c r="I104" s="182">
        <f>(706965283.82/1000)+(254385979.49/1000)+(145317689.93/1000)</f>
        <v>1106668.9532400002</v>
      </c>
      <c r="J104" s="179"/>
      <c r="K104" s="179"/>
      <c r="L104" s="177"/>
      <c r="M104" s="177"/>
      <c r="N104" s="177"/>
      <c r="O104" s="177"/>
      <c r="P104" s="178"/>
    </row>
    <row r="105" spans="1:16" s="11" customFormat="1" ht="22.5" customHeight="1" x14ac:dyDescent="0.25">
      <c r="A105" s="93" t="s">
        <v>180</v>
      </c>
      <c r="B105" s="42" t="s">
        <v>48</v>
      </c>
      <c r="C105" s="39" t="s">
        <v>15</v>
      </c>
      <c r="D105" s="39">
        <v>9</v>
      </c>
      <c r="E105" s="39"/>
      <c r="F105" s="191"/>
      <c r="G105" s="191"/>
      <c r="H105" s="168"/>
      <c r="I105" s="166"/>
      <c r="J105" s="188"/>
      <c r="K105" s="188"/>
      <c r="L105" s="189"/>
      <c r="M105" s="189"/>
      <c r="N105" s="189"/>
      <c r="O105" s="189"/>
      <c r="P105" s="190"/>
    </row>
    <row r="106" spans="1:16" s="11" customFormat="1" ht="24" customHeight="1" thickBot="1" x14ac:dyDescent="0.3">
      <c r="A106" s="92" t="s">
        <v>181</v>
      </c>
      <c r="B106" s="143" t="s">
        <v>207</v>
      </c>
      <c r="C106" s="55" t="s">
        <v>15</v>
      </c>
      <c r="D106" s="55"/>
      <c r="E106" s="55">
        <v>27.8</v>
      </c>
      <c r="F106" s="165"/>
      <c r="G106" s="165"/>
      <c r="H106" s="167"/>
      <c r="I106" s="166"/>
      <c r="J106" s="170"/>
      <c r="K106" s="170"/>
      <c r="L106" s="158"/>
      <c r="M106" s="158"/>
      <c r="N106" s="158"/>
      <c r="O106" s="158"/>
      <c r="P106" s="160"/>
    </row>
    <row r="107" spans="1:16" s="11" customFormat="1" ht="37.5" x14ac:dyDescent="0.25">
      <c r="A107" s="186" t="s">
        <v>182</v>
      </c>
      <c r="B107" s="31" t="s">
        <v>171</v>
      </c>
      <c r="C107" s="23"/>
      <c r="D107" s="23"/>
      <c r="E107" s="23"/>
      <c r="F107" s="180">
        <f>H107+J107+L107+N107</f>
        <v>30000</v>
      </c>
      <c r="G107" s="180">
        <f>I107+K107+M107+O107+P107</f>
        <v>0</v>
      </c>
      <c r="H107" s="182">
        <v>30000</v>
      </c>
      <c r="I107" s="182"/>
      <c r="J107" s="171"/>
      <c r="K107" s="171"/>
      <c r="L107" s="173"/>
      <c r="M107" s="173"/>
      <c r="N107" s="173"/>
      <c r="O107" s="173"/>
      <c r="P107" s="175"/>
    </row>
    <row r="108" spans="1:16" s="11" customFormat="1" ht="38.25" thickBot="1" x14ac:dyDescent="0.3">
      <c r="A108" s="187"/>
      <c r="B108" s="44" t="s">
        <v>135</v>
      </c>
      <c r="C108" s="46" t="s">
        <v>22</v>
      </c>
      <c r="D108" s="46">
        <v>8</v>
      </c>
      <c r="E108" s="46"/>
      <c r="F108" s="181"/>
      <c r="G108" s="181"/>
      <c r="H108" s="183"/>
      <c r="I108" s="183"/>
      <c r="J108" s="172"/>
      <c r="K108" s="172"/>
      <c r="L108" s="174"/>
      <c r="M108" s="174"/>
      <c r="N108" s="174"/>
      <c r="O108" s="174"/>
      <c r="P108" s="176"/>
    </row>
    <row r="109" spans="1:16" s="11" customFormat="1" ht="37.5" x14ac:dyDescent="0.25">
      <c r="A109" s="138" t="s">
        <v>183</v>
      </c>
      <c r="B109" s="67" t="s">
        <v>172</v>
      </c>
      <c r="C109" s="24"/>
      <c r="D109" s="24"/>
      <c r="E109" s="24"/>
      <c r="F109" s="184">
        <f>H109+J109+L109+N109</f>
        <v>88765.702000000005</v>
      </c>
      <c r="G109" s="184">
        <f>I109+K109+M109+O109+P109</f>
        <v>0</v>
      </c>
      <c r="H109" s="185">
        <v>88765.702000000005</v>
      </c>
      <c r="I109" s="185"/>
      <c r="J109" s="179"/>
      <c r="K109" s="179"/>
      <c r="L109" s="177"/>
      <c r="M109" s="177"/>
      <c r="N109" s="177"/>
      <c r="O109" s="177"/>
      <c r="P109" s="178"/>
    </row>
    <row r="110" spans="1:16" s="11" customFormat="1" ht="18.75" x14ac:dyDescent="0.25">
      <c r="A110" s="41" t="s">
        <v>252</v>
      </c>
      <c r="B110" s="42" t="s">
        <v>125</v>
      </c>
      <c r="C110" s="40" t="s">
        <v>121</v>
      </c>
      <c r="D110" s="40"/>
      <c r="E110" s="40"/>
      <c r="F110" s="164"/>
      <c r="G110" s="164"/>
      <c r="H110" s="166"/>
      <c r="I110" s="166"/>
      <c r="J110" s="169"/>
      <c r="K110" s="169"/>
      <c r="L110" s="157"/>
      <c r="M110" s="157"/>
      <c r="N110" s="157"/>
      <c r="O110" s="157"/>
      <c r="P110" s="159"/>
    </row>
    <row r="111" spans="1:16" s="11" customFormat="1" ht="19.5" thickBot="1" x14ac:dyDescent="0.3">
      <c r="A111" s="51" t="s">
        <v>253</v>
      </c>
      <c r="B111" s="52" t="s">
        <v>134</v>
      </c>
      <c r="C111" s="53" t="s">
        <v>26</v>
      </c>
      <c r="D111" s="53"/>
      <c r="E111" s="53"/>
      <c r="F111" s="165"/>
      <c r="G111" s="165"/>
      <c r="H111" s="167"/>
      <c r="I111" s="167"/>
      <c r="J111" s="170"/>
      <c r="K111" s="170"/>
      <c r="L111" s="158"/>
      <c r="M111" s="158"/>
      <c r="N111" s="158"/>
      <c r="O111" s="158"/>
      <c r="P111" s="160"/>
    </row>
    <row r="112" spans="1:16" s="11" customFormat="1" ht="37.5" x14ac:dyDescent="0.25">
      <c r="A112" s="30" t="s">
        <v>219</v>
      </c>
      <c r="B112" s="68" t="s">
        <v>191</v>
      </c>
      <c r="C112" s="23"/>
      <c r="D112" s="23"/>
      <c r="E112" s="23"/>
      <c r="F112" s="180">
        <f>H112+J112+L112+N112</f>
        <v>34544.173964285699</v>
      </c>
      <c r="G112" s="180">
        <f>I112+K112+M112+O112+P112</f>
        <v>0</v>
      </c>
      <c r="H112" s="182">
        <v>34544.173964285699</v>
      </c>
      <c r="I112" s="182"/>
      <c r="J112" s="171"/>
      <c r="K112" s="171"/>
      <c r="L112" s="173"/>
      <c r="M112" s="173"/>
      <c r="N112" s="173"/>
      <c r="O112" s="173"/>
      <c r="P112" s="175"/>
    </row>
    <row r="113" spans="1:16" s="11" customFormat="1" ht="18.75" x14ac:dyDescent="0.25">
      <c r="A113" s="41" t="s">
        <v>184</v>
      </c>
      <c r="B113" s="42" t="s">
        <v>125</v>
      </c>
      <c r="C113" s="40" t="s">
        <v>121</v>
      </c>
      <c r="D113" s="40"/>
      <c r="E113" s="40"/>
      <c r="F113" s="164">
        <f t="shared" ref="F113:F120" si="10">H113</f>
        <v>0</v>
      </c>
      <c r="G113" s="164"/>
      <c r="H113" s="166"/>
      <c r="I113" s="166"/>
      <c r="J113" s="169"/>
      <c r="K113" s="169"/>
      <c r="L113" s="157"/>
      <c r="M113" s="157"/>
      <c r="N113" s="157"/>
      <c r="O113" s="157"/>
      <c r="P113" s="159"/>
    </row>
    <row r="114" spans="1:16" s="11" customFormat="1" ht="19.5" thickBot="1" x14ac:dyDescent="0.3">
      <c r="A114" s="43" t="s">
        <v>254</v>
      </c>
      <c r="B114" s="44" t="s">
        <v>134</v>
      </c>
      <c r="C114" s="46" t="s">
        <v>26</v>
      </c>
      <c r="D114" s="46"/>
      <c r="E114" s="46"/>
      <c r="F114" s="181">
        <f t="shared" si="10"/>
        <v>0</v>
      </c>
      <c r="G114" s="181"/>
      <c r="H114" s="183"/>
      <c r="I114" s="183"/>
      <c r="J114" s="172"/>
      <c r="K114" s="172"/>
      <c r="L114" s="174"/>
      <c r="M114" s="174"/>
      <c r="N114" s="174"/>
      <c r="O114" s="174"/>
      <c r="P114" s="176"/>
    </row>
    <row r="115" spans="1:16" s="11" customFormat="1" ht="37.5" x14ac:dyDescent="0.25">
      <c r="A115" s="138" t="s">
        <v>220</v>
      </c>
      <c r="B115" s="67" t="s">
        <v>192</v>
      </c>
      <c r="C115" s="24"/>
      <c r="D115" s="24"/>
      <c r="E115" s="24"/>
      <c r="F115" s="184">
        <f>H115+J115+L115+N115</f>
        <v>43509.253839285702</v>
      </c>
      <c r="G115" s="184">
        <f>I115+K115+M115+O115+P115</f>
        <v>0</v>
      </c>
      <c r="H115" s="185">
        <v>43509.253839285702</v>
      </c>
      <c r="I115" s="185"/>
      <c r="J115" s="179"/>
      <c r="K115" s="179"/>
      <c r="L115" s="177"/>
      <c r="M115" s="177"/>
      <c r="N115" s="177"/>
      <c r="O115" s="177"/>
      <c r="P115" s="178"/>
    </row>
    <row r="116" spans="1:16" s="11" customFormat="1" ht="18.75" x14ac:dyDescent="0.25">
      <c r="A116" s="41" t="s">
        <v>216</v>
      </c>
      <c r="B116" s="42" t="s">
        <v>125</v>
      </c>
      <c r="C116" s="40" t="s">
        <v>121</v>
      </c>
      <c r="D116" s="40"/>
      <c r="E116" s="40"/>
      <c r="F116" s="164">
        <f t="shared" si="10"/>
        <v>0</v>
      </c>
      <c r="G116" s="164"/>
      <c r="H116" s="166"/>
      <c r="I116" s="166"/>
      <c r="J116" s="169"/>
      <c r="K116" s="169"/>
      <c r="L116" s="157"/>
      <c r="M116" s="157"/>
      <c r="N116" s="157"/>
      <c r="O116" s="157"/>
      <c r="P116" s="159"/>
    </row>
    <row r="117" spans="1:16" s="11" customFormat="1" ht="19.5" thickBot="1" x14ac:dyDescent="0.3">
      <c r="A117" s="51" t="s">
        <v>217</v>
      </c>
      <c r="B117" s="52" t="s">
        <v>134</v>
      </c>
      <c r="C117" s="53" t="s">
        <v>26</v>
      </c>
      <c r="D117" s="53"/>
      <c r="E117" s="53"/>
      <c r="F117" s="165">
        <f t="shared" si="10"/>
        <v>0</v>
      </c>
      <c r="G117" s="165"/>
      <c r="H117" s="167"/>
      <c r="I117" s="167"/>
      <c r="J117" s="170"/>
      <c r="K117" s="170"/>
      <c r="L117" s="158"/>
      <c r="M117" s="158"/>
      <c r="N117" s="158"/>
      <c r="O117" s="158"/>
      <c r="P117" s="160"/>
    </row>
    <row r="118" spans="1:16" s="11" customFormat="1" ht="37.5" x14ac:dyDescent="0.25">
      <c r="A118" s="30" t="s">
        <v>221</v>
      </c>
      <c r="B118" s="68" t="s">
        <v>193</v>
      </c>
      <c r="C118" s="23"/>
      <c r="D118" s="23"/>
      <c r="E118" s="23"/>
      <c r="F118" s="180">
        <f>H118+J118+L118+N118</f>
        <v>29961.433981964299</v>
      </c>
      <c r="G118" s="180">
        <f>I118+K118+M118+O118+P118</f>
        <v>0</v>
      </c>
      <c r="H118" s="182">
        <v>29961.433981964299</v>
      </c>
      <c r="I118" s="182"/>
      <c r="J118" s="171"/>
      <c r="K118" s="171"/>
      <c r="L118" s="173"/>
      <c r="M118" s="173"/>
      <c r="N118" s="173"/>
      <c r="O118" s="173"/>
      <c r="P118" s="175"/>
    </row>
    <row r="119" spans="1:16" s="11" customFormat="1" ht="18.75" x14ac:dyDescent="0.25">
      <c r="A119" s="41" t="s">
        <v>255</v>
      </c>
      <c r="B119" s="42" t="s">
        <v>125</v>
      </c>
      <c r="C119" s="40" t="s">
        <v>121</v>
      </c>
      <c r="D119" s="40"/>
      <c r="E119" s="40"/>
      <c r="F119" s="164">
        <f t="shared" si="10"/>
        <v>0</v>
      </c>
      <c r="G119" s="164"/>
      <c r="H119" s="166"/>
      <c r="I119" s="166"/>
      <c r="J119" s="169"/>
      <c r="K119" s="169"/>
      <c r="L119" s="157"/>
      <c r="M119" s="157"/>
      <c r="N119" s="157"/>
      <c r="O119" s="157"/>
      <c r="P119" s="159"/>
    </row>
    <row r="120" spans="1:16" s="11" customFormat="1" ht="19.5" thickBot="1" x14ac:dyDescent="0.3">
      <c r="A120" s="43" t="s">
        <v>256</v>
      </c>
      <c r="B120" s="44" t="s">
        <v>134</v>
      </c>
      <c r="C120" s="46" t="s">
        <v>26</v>
      </c>
      <c r="D120" s="46"/>
      <c r="E120" s="46"/>
      <c r="F120" s="181">
        <f t="shared" si="10"/>
        <v>0</v>
      </c>
      <c r="G120" s="181"/>
      <c r="H120" s="183"/>
      <c r="I120" s="183"/>
      <c r="J120" s="172"/>
      <c r="K120" s="172"/>
      <c r="L120" s="174"/>
      <c r="M120" s="174"/>
      <c r="N120" s="174"/>
      <c r="O120" s="174"/>
      <c r="P120" s="176"/>
    </row>
    <row r="121" spans="1:16" s="11" customFormat="1" ht="61.5" customHeight="1" thickBot="1" x14ac:dyDescent="0.35">
      <c r="A121" s="144" t="s">
        <v>222</v>
      </c>
      <c r="B121" s="69" t="s">
        <v>194</v>
      </c>
      <c r="C121" s="70" t="s">
        <v>121</v>
      </c>
      <c r="D121" s="70"/>
      <c r="E121" s="70"/>
      <c r="F121" s="120">
        <f>H121+J121+L121+N121</f>
        <v>17000</v>
      </c>
      <c r="G121" s="120">
        <f>I121+K121+M121+O121+P121</f>
        <v>0</v>
      </c>
      <c r="H121" s="110">
        <v>17000</v>
      </c>
      <c r="I121" s="121"/>
      <c r="J121" s="117"/>
      <c r="K121" s="117"/>
      <c r="L121" s="118"/>
      <c r="M121" s="118"/>
      <c r="N121" s="118"/>
      <c r="O121" s="118"/>
      <c r="P121" s="119"/>
    </row>
    <row r="122" spans="1:16" ht="18.75" x14ac:dyDescent="0.25">
      <c r="A122" s="14"/>
      <c r="B122" s="9" t="s">
        <v>27</v>
      </c>
      <c r="C122" s="10"/>
      <c r="D122" s="10"/>
      <c r="E122" s="10"/>
      <c r="F122" s="26">
        <f>SUM(F123:F126)</f>
        <v>2556679</v>
      </c>
      <c r="G122" s="26">
        <f t="shared" ref="G122:P122" si="11">SUM(G125:G126)</f>
        <v>73809.574659999998</v>
      </c>
      <c r="H122" s="26">
        <f>H123</f>
        <v>2556679</v>
      </c>
      <c r="I122" s="26">
        <f t="shared" si="11"/>
        <v>73809.574659999998</v>
      </c>
      <c r="J122" s="26">
        <f t="shared" si="11"/>
        <v>0</v>
      </c>
      <c r="K122" s="26">
        <f t="shared" si="11"/>
        <v>0</v>
      </c>
      <c r="L122" s="26">
        <f t="shared" si="11"/>
        <v>0</v>
      </c>
      <c r="M122" s="26">
        <f t="shared" si="11"/>
        <v>0</v>
      </c>
      <c r="N122" s="26">
        <f t="shared" si="11"/>
        <v>0</v>
      </c>
      <c r="O122" s="26">
        <f t="shared" si="11"/>
        <v>0</v>
      </c>
      <c r="P122" s="81">
        <f t="shared" si="11"/>
        <v>0</v>
      </c>
    </row>
    <row r="123" spans="1:16" s="11" customFormat="1" ht="37.5" x14ac:dyDescent="0.25">
      <c r="A123" s="145">
        <v>35</v>
      </c>
      <c r="B123" s="34" t="s">
        <v>83</v>
      </c>
      <c r="C123" s="40"/>
      <c r="D123" s="40"/>
      <c r="E123" s="40"/>
      <c r="F123" s="164">
        <f>H123+J123+L123+N123</f>
        <v>2556679</v>
      </c>
      <c r="G123" s="164">
        <f>I123+K123+M123+O123+P123</f>
        <v>0</v>
      </c>
      <c r="H123" s="166">
        <v>2556679</v>
      </c>
      <c r="I123" s="166"/>
      <c r="J123" s="169"/>
      <c r="K123" s="169"/>
      <c r="L123" s="157"/>
      <c r="M123" s="157"/>
      <c r="N123" s="157"/>
      <c r="O123" s="157"/>
      <c r="P123" s="159"/>
    </row>
    <row r="124" spans="1:16" s="11" customFormat="1" ht="18.75" x14ac:dyDescent="0.25">
      <c r="A124" s="51" t="s">
        <v>257</v>
      </c>
      <c r="B124" s="52" t="s">
        <v>84</v>
      </c>
      <c r="C124" s="62" t="s">
        <v>15</v>
      </c>
      <c r="D124" s="62">
        <v>12.78</v>
      </c>
      <c r="E124" s="62"/>
      <c r="F124" s="165"/>
      <c r="G124" s="165"/>
      <c r="H124" s="167"/>
      <c r="I124" s="166"/>
      <c r="J124" s="170"/>
      <c r="K124" s="170"/>
      <c r="L124" s="158"/>
      <c r="M124" s="158"/>
      <c r="N124" s="158"/>
      <c r="O124" s="158"/>
      <c r="P124" s="160"/>
    </row>
    <row r="125" spans="1:16" s="11" customFormat="1" ht="18.75" x14ac:dyDescent="0.25">
      <c r="A125" s="145">
        <v>36</v>
      </c>
      <c r="B125" s="34" t="s">
        <v>218</v>
      </c>
      <c r="C125" s="40"/>
      <c r="D125" s="40"/>
      <c r="E125" s="40"/>
      <c r="F125" s="164">
        <f>H125+J125+L125+N125</f>
        <v>0</v>
      </c>
      <c r="G125" s="164">
        <f>I125+K125+M125+O125+P125</f>
        <v>73809.574659999998</v>
      </c>
      <c r="H125" s="166"/>
      <c r="I125" s="168">
        <f>(58577158.93/1000)+(15232415.73/1000)</f>
        <v>73809.574659999998</v>
      </c>
      <c r="J125" s="169"/>
      <c r="K125" s="169"/>
      <c r="L125" s="157"/>
      <c r="M125" s="157"/>
      <c r="N125" s="157"/>
      <c r="O125" s="157"/>
      <c r="P125" s="159"/>
    </row>
    <row r="126" spans="1:16" s="11" customFormat="1" ht="19.5" thickBot="1" x14ac:dyDescent="0.3">
      <c r="A126" s="51" t="s">
        <v>258</v>
      </c>
      <c r="B126" s="42" t="s">
        <v>298</v>
      </c>
      <c r="C126" s="53" t="s">
        <v>121</v>
      </c>
      <c r="D126" s="53"/>
      <c r="E126" s="53">
        <v>1</v>
      </c>
      <c r="F126" s="165"/>
      <c r="G126" s="165"/>
      <c r="H126" s="167"/>
      <c r="I126" s="168"/>
      <c r="J126" s="170"/>
      <c r="K126" s="170"/>
      <c r="L126" s="158"/>
      <c r="M126" s="158"/>
      <c r="N126" s="158"/>
      <c r="O126" s="158"/>
      <c r="P126" s="160"/>
    </row>
    <row r="127" spans="1:16" ht="18.75" x14ac:dyDescent="0.25">
      <c r="A127" s="161" t="s">
        <v>196</v>
      </c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3"/>
    </row>
    <row r="128" spans="1:16" s="75" customFormat="1" ht="18.75" x14ac:dyDescent="0.3">
      <c r="A128" s="71"/>
      <c r="B128" s="80"/>
      <c r="C128" s="13"/>
      <c r="D128" s="13"/>
      <c r="E128" s="13"/>
      <c r="F128" s="109">
        <f>F129+F131+F130</f>
        <v>1429240.3324133561</v>
      </c>
      <c r="G128" s="109">
        <f t="shared" ref="G128:P128" si="12">G129+G131+G130</f>
        <v>0</v>
      </c>
      <c r="H128" s="109">
        <f t="shared" si="12"/>
        <v>1429240.3324133561</v>
      </c>
      <c r="I128" s="109">
        <f t="shared" si="12"/>
        <v>0</v>
      </c>
      <c r="J128" s="109">
        <f t="shared" si="12"/>
        <v>0</v>
      </c>
      <c r="K128" s="109">
        <f t="shared" si="12"/>
        <v>0</v>
      </c>
      <c r="L128" s="109">
        <f t="shared" si="12"/>
        <v>0</v>
      </c>
      <c r="M128" s="109">
        <f t="shared" si="12"/>
        <v>0</v>
      </c>
      <c r="N128" s="109">
        <f t="shared" si="12"/>
        <v>0</v>
      </c>
      <c r="O128" s="109">
        <f t="shared" si="12"/>
        <v>0</v>
      </c>
      <c r="P128" s="86">
        <f t="shared" si="12"/>
        <v>0</v>
      </c>
    </row>
    <row r="129" spans="1:16" s="16" customFormat="1" ht="43.5" customHeight="1" x14ac:dyDescent="0.3">
      <c r="A129" s="71" t="s">
        <v>223</v>
      </c>
      <c r="B129" s="34" t="s">
        <v>66</v>
      </c>
      <c r="C129" s="39"/>
      <c r="D129" s="39"/>
      <c r="E129" s="39"/>
      <c r="F129" s="109">
        <f>H129+J129+L129+N129</f>
        <v>767045</v>
      </c>
      <c r="G129" s="109">
        <f>I129+K129+M129+O129+P129</f>
        <v>0</v>
      </c>
      <c r="H129" s="110">
        <v>767045</v>
      </c>
      <c r="I129" s="122"/>
      <c r="J129" s="72"/>
      <c r="K129" s="72"/>
      <c r="L129" s="72"/>
      <c r="M129" s="72"/>
      <c r="N129" s="72"/>
      <c r="O129" s="72"/>
      <c r="P129" s="73"/>
    </row>
    <row r="130" spans="1:16" s="16" customFormat="1" ht="63" customHeight="1" x14ac:dyDescent="0.3">
      <c r="A130" s="71" t="s">
        <v>224</v>
      </c>
      <c r="B130" s="34" t="s">
        <v>195</v>
      </c>
      <c r="C130" s="39"/>
      <c r="D130" s="39"/>
      <c r="E130" s="39"/>
      <c r="F130" s="109">
        <f>H130+J130+L130+N130</f>
        <v>30000</v>
      </c>
      <c r="G130" s="109">
        <f>I130+K130+M130+O130+P130</f>
        <v>0</v>
      </c>
      <c r="H130" s="110">
        <v>30000</v>
      </c>
      <c r="I130" s="110"/>
      <c r="J130" s="72"/>
      <c r="K130" s="72"/>
      <c r="L130" s="72"/>
      <c r="M130" s="72"/>
      <c r="N130" s="72"/>
      <c r="O130" s="72"/>
      <c r="P130" s="73"/>
    </row>
    <row r="131" spans="1:16" s="16" customFormat="1" ht="37.5" x14ac:dyDescent="0.3">
      <c r="A131" s="71" t="s">
        <v>225</v>
      </c>
      <c r="B131" s="34" t="s">
        <v>63</v>
      </c>
      <c r="C131" s="108" t="s">
        <v>18</v>
      </c>
      <c r="D131" s="108" t="s">
        <v>199</v>
      </c>
      <c r="E131" s="39"/>
      <c r="F131" s="109">
        <f>F132</f>
        <v>632195.33241335605</v>
      </c>
      <c r="G131" s="109">
        <f t="shared" ref="G131:P131" si="13">G132</f>
        <v>0</v>
      </c>
      <c r="H131" s="110">
        <f t="shared" si="13"/>
        <v>632195.33241335605</v>
      </c>
      <c r="I131" s="110">
        <f t="shared" si="13"/>
        <v>0</v>
      </c>
      <c r="J131" s="110">
        <f t="shared" si="13"/>
        <v>0</v>
      </c>
      <c r="K131" s="110">
        <f t="shared" si="13"/>
        <v>0</v>
      </c>
      <c r="L131" s="110">
        <f t="shared" si="13"/>
        <v>0</v>
      </c>
      <c r="M131" s="110">
        <f t="shared" si="13"/>
        <v>0</v>
      </c>
      <c r="N131" s="110">
        <f t="shared" si="13"/>
        <v>0</v>
      </c>
      <c r="O131" s="110">
        <f t="shared" si="13"/>
        <v>0</v>
      </c>
      <c r="P131" s="89">
        <f t="shared" si="13"/>
        <v>0</v>
      </c>
    </row>
    <row r="132" spans="1:16" s="75" customFormat="1" ht="18.75" x14ac:dyDescent="0.3">
      <c r="A132" s="74"/>
      <c r="B132" s="34" t="s">
        <v>7</v>
      </c>
      <c r="C132" s="13"/>
      <c r="D132" s="13"/>
      <c r="E132" s="13"/>
      <c r="F132" s="109">
        <f>SUM(F133:F168)</f>
        <v>632195.33241335605</v>
      </c>
      <c r="G132" s="109">
        <f t="shared" ref="G132:P132" si="14">SUM(G133:G168)</f>
        <v>0</v>
      </c>
      <c r="H132" s="110">
        <f t="shared" si="14"/>
        <v>632195.33241335605</v>
      </c>
      <c r="I132" s="110">
        <f t="shared" si="14"/>
        <v>0</v>
      </c>
      <c r="J132" s="110">
        <f t="shared" si="14"/>
        <v>0</v>
      </c>
      <c r="K132" s="110">
        <f t="shared" si="14"/>
        <v>0</v>
      </c>
      <c r="L132" s="110">
        <f t="shared" si="14"/>
        <v>0</v>
      </c>
      <c r="M132" s="110">
        <f t="shared" si="14"/>
        <v>0</v>
      </c>
      <c r="N132" s="110">
        <f t="shared" si="14"/>
        <v>0</v>
      </c>
      <c r="O132" s="110">
        <f t="shared" si="14"/>
        <v>0</v>
      </c>
      <c r="P132" s="89">
        <f t="shared" si="14"/>
        <v>0</v>
      </c>
    </row>
    <row r="133" spans="1:16" s="16" customFormat="1" ht="18.75" x14ac:dyDescent="0.3">
      <c r="A133" s="74" t="s">
        <v>259</v>
      </c>
      <c r="B133" s="42" t="s">
        <v>85</v>
      </c>
      <c r="C133" s="39" t="s">
        <v>15</v>
      </c>
      <c r="D133" s="39">
        <v>7.5</v>
      </c>
      <c r="E133" s="39"/>
      <c r="F133" s="110">
        <v>73994.172726993755</v>
      </c>
      <c r="G133" s="110"/>
      <c r="H133" s="110">
        <v>73994.172726993755</v>
      </c>
      <c r="I133" s="115"/>
      <c r="J133" s="72"/>
      <c r="K133" s="72"/>
      <c r="L133" s="72"/>
      <c r="M133" s="72"/>
      <c r="N133" s="72"/>
      <c r="O133" s="72"/>
      <c r="P133" s="73"/>
    </row>
    <row r="134" spans="1:16" s="16" customFormat="1" ht="18.75" x14ac:dyDescent="0.3">
      <c r="A134" s="74" t="s">
        <v>260</v>
      </c>
      <c r="B134" s="42" t="s">
        <v>86</v>
      </c>
      <c r="C134" s="39" t="s">
        <v>15</v>
      </c>
      <c r="D134" s="39">
        <v>1.677</v>
      </c>
      <c r="E134" s="39"/>
      <c r="F134" s="110">
        <v>12823.0956228375</v>
      </c>
      <c r="G134" s="110"/>
      <c r="H134" s="110">
        <v>12823.0956228375</v>
      </c>
      <c r="I134" s="115"/>
      <c r="J134" s="72"/>
      <c r="K134" s="72"/>
      <c r="L134" s="72"/>
      <c r="M134" s="72"/>
      <c r="N134" s="72"/>
      <c r="O134" s="72"/>
      <c r="P134" s="73"/>
    </row>
    <row r="135" spans="1:16" s="16" customFormat="1" ht="18.75" x14ac:dyDescent="0.3">
      <c r="A135" s="74" t="s">
        <v>261</v>
      </c>
      <c r="B135" s="42" t="s">
        <v>87</v>
      </c>
      <c r="C135" s="39" t="s">
        <v>15</v>
      </c>
      <c r="D135" s="39">
        <v>5.5</v>
      </c>
      <c r="E135" s="39"/>
      <c r="F135" s="110">
        <v>41322.883434525</v>
      </c>
      <c r="G135" s="110"/>
      <c r="H135" s="110">
        <v>41322.883434525</v>
      </c>
      <c r="I135" s="115"/>
      <c r="J135" s="72"/>
      <c r="K135" s="72"/>
      <c r="L135" s="72"/>
      <c r="M135" s="72"/>
      <c r="N135" s="72"/>
      <c r="O135" s="72"/>
      <c r="P135" s="73"/>
    </row>
    <row r="136" spans="1:16" s="16" customFormat="1" ht="18.75" x14ac:dyDescent="0.3">
      <c r="A136" s="74" t="s">
        <v>262</v>
      </c>
      <c r="B136" s="42" t="s">
        <v>88</v>
      </c>
      <c r="C136" s="39" t="s">
        <v>15</v>
      </c>
      <c r="D136" s="39">
        <v>2.8</v>
      </c>
      <c r="E136" s="39"/>
      <c r="F136" s="110">
        <v>23526.212349543748</v>
      </c>
      <c r="G136" s="110"/>
      <c r="H136" s="110">
        <v>23526.212349543748</v>
      </c>
      <c r="I136" s="115"/>
      <c r="J136" s="72"/>
      <c r="K136" s="72"/>
      <c r="L136" s="72"/>
      <c r="M136" s="72"/>
      <c r="N136" s="72"/>
      <c r="O136" s="72"/>
      <c r="P136" s="73"/>
    </row>
    <row r="137" spans="1:16" s="16" customFormat="1" ht="18.75" x14ac:dyDescent="0.3">
      <c r="A137" s="74" t="s">
        <v>263</v>
      </c>
      <c r="B137" s="42" t="s">
        <v>89</v>
      </c>
      <c r="C137" s="39" t="s">
        <v>15</v>
      </c>
      <c r="D137" s="39">
        <v>2.7</v>
      </c>
      <c r="E137" s="39"/>
      <c r="F137" s="110">
        <v>23206.169413349999</v>
      </c>
      <c r="G137" s="110"/>
      <c r="H137" s="110">
        <v>23206.169413349999</v>
      </c>
      <c r="I137" s="115"/>
      <c r="J137" s="72"/>
      <c r="K137" s="72"/>
      <c r="L137" s="72"/>
      <c r="M137" s="72"/>
      <c r="N137" s="72"/>
      <c r="O137" s="72"/>
      <c r="P137" s="73"/>
    </row>
    <row r="138" spans="1:16" s="16" customFormat="1" ht="18.75" x14ac:dyDescent="0.3">
      <c r="A138" s="74" t="s">
        <v>264</v>
      </c>
      <c r="B138" s="42" t="s">
        <v>90</v>
      </c>
      <c r="C138" s="39" t="s">
        <v>15</v>
      </c>
      <c r="D138" s="39">
        <v>2.0649999999999999</v>
      </c>
      <c r="E138" s="39"/>
      <c r="F138" s="110">
        <v>20960.496286537495</v>
      </c>
      <c r="G138" s="110"/>
      <c r="H138" s="110">
        <v>20960.496286537495</v>
      </c>
      <c r="I138" s="115"/>
      <c r="J138" s="72"/>
      <c r="K138" s="72"/>
      <c r="L138" s="72"/>
      <c r="M138" s="72"/>
      <c r="N138" s="72"/>
      <c r="O138" s="72"/>
      <c r="P138" s="73"/>
    </row>
    <row r="139" spans="1:16" s="16" customFormat="1" ht="18.75" x14ac:dyDescent="0.3">
      <c r="A139" s="74" t="s">
        <v>265</v>
      </c>
      <c r="B139" s="42" t="s">
        <v>91</v>
      </c>
      <c r="C139" s="39" t="s">
        <v>15</v>
      </c>
      <c r="D139" s="39">
        <v>1.47</v>
      </c>
      <c r="E139" s="39"/>
      <c r="F139" s="110">
        <v>15879.99083776875</v>
      </c>
      <c r="G139" s="110"/>
      <c r="H139" s="110">
        <v>15879.99083776875</v>
      </c>
      <c r="I139" s="115"/>
      <c r="J139" s="72"/>
      <c r="K139" s="72"/>
      <c r="L139" s="72"/>
      <c r="M139" s="72"/>
      <c r="N139" s="72"/>
      <c r="O139" s="72"/>
      <c r="P139" s="73"/>
    </row>
    <row r="140" spans="1:16" s="16" customFormat="1" ht="18.75" x14ac:dyDescent="0.3">
      <c r="A140" s="74" t="s">
        <v>266</v>
      </c>
      <c r="B140" s="42" t="s">
        <v>92</v>
      </c>
      <c r="C140" s="39" t="s">
        <v>15</v>
      </c>
      <c r="D140" s="39">
        <v>3.64</v>
      </c>
      <c r="E140" s="39"/>
      <c r="F140" s="110">
        <v>34507.722508874998</v>
      </c>
      <c r="G140" s="110"/>
      <c r="H140" s="110">
        <v>34507.722508874998</v>
      </c>
      <c r="I140" s="115"/>
      <c r="J140" s="72"/>
      <c r="K140" s="72"/>
      <c r="L140" s="72"/>
      <c r="M140" s="72"/>
      <c r="N140" s="72"/>
      <c r="O140" s="72"/>
      <c r="P140" s="73"/>
    </row>
    <row r="141" spans="1:16" s="75" customFormat="1" ht="18.75" x14ac:dyDescent="0.3">
      <c r="A141" s="74" t="s">
        <v>267</v>
      </c>
      <c r="B141" s="42" t="s">
        <v>93</v>
      </c>
      <c r="C141" s="39" t="s">
        <v>15</v>
      </c>
      <c r="D141" s="39">
        <v>3</v>
      </c>
      <c r="E141" s="39"/>
      <c r="F141" s="110">
        <v>32246.913352500003</v>
      </c>
      <c r="G141" s="110"/>
      <c r="H141" s="110">
        <v>32246.913352500003</v>
      </c>
      <c r="I141" s="115"/>
      <c r="J141" s="72"/>
      <c r="K141" s="72"/>
      <c r="L141" s="72"/>
      <c r="M141" s="72"/>
      <c r="N141" s="72"/>
      <c r="O141" s="72"/>
      <c r="P141" s="73"/>
    </row>
    <row r="142" spans="1:16" s="16" customFormat="1" ht="18.75" x14ac:dyDescent="0.3">
      <c r="A142" s="74" t="s">
        <v>268</v>
      </c>
      <c r="B142" s="42" t="s">
        <v>94</v>
      </c>
      <c r="C142" s="39" t="s">
        <v>15</v>
      </c>
      <c r="D142" s="39">
        <v>2.92</v>
      </c>
      <c r="E142" s="39"/>
      <c r="F142" s="110">
        <v>32000.5676269125</v>
      </c>
      <c r="G142" s="110"/>
      <c r="H142" s="110">
        <v>32000.5676269125</v>
      </c>
      <c r="I142" s="115"/>
      <c r="J142" s="72"/>
      <c r="K142" s="72"/>
      <c r="L142" s="72"/>
      <c r="M142" s="72"/>
      <c r="N142" s="72"/>
      <c r="O142" s="72"/>
      <c r="P142" s="73"/>
    </row>
    <row r="143" spans="1:16" s="75" customFormat="1" ht="18.75" x14ac:dyDescent="0.3">
      <c r="A143" s="74" t="s">
        <v>269</v>
      </c>
      <c r="B143" s="42" t="s">
        <v>95</v>
      </c>
      <c r="C143" s="39" t="s">
        <v>15</v>
      </c>
      <c r="D143" s="39">
        <v>1.2</v>
      </c>
      <c r="E143" s="39"/>
      <c r="F143" s="110">
        <v>18317.295746268748</v>
      </c>
      <c r="G143" s="110"/>
      <c r="H143" s="110">
        <v>18317.295746268748</v>
      </c>
      <c r="I143" s="115"/>
      <c r="J143" s="72"/>
      <c r="K143" s="72"/>
      <c r="L143" s="72"/>
      <c r="M143" s="72"/>
      <c r="N143" s="72"/>
      <c r="O143" s="72"/>
      <c r="P143" s="73"/>
    </row>
    <row r="144" spans="1:16" s="75" customFormat="1" ht="18.75" x14ac:dyDescent="0.3">
      <c r="A144" s="74" t="s">
        <v>270</v>
      </c>
      <c r="B144" s="42" t="s">
        <v>96</v>
      </c>
      <c r="C144" s="39" t="s">
        <v>15</v>
      </c>
      <c r="D144" s="39">
        <v>0.91</v>
      </c>
      <c r="E144" s="39"/>
      <c r="F144" s="110">
        <v>10549.4684266125</v>
      </c>
      <c r="G144" s="110"/>
      <c r="H144" s="110">
        <v>10549.4684266125</v>
      </c>
      <c r="I144" s="115"/>
      <c r="J144" s="72"/>
      <c r="K144" s="72"/>
      <c r="L144" s="72"/>
      <c r="M144" s="72"/>
      <c r="N144" s="72"/>
      <c r="O144" s="72"/>
      <c r="P144" s="73"/>
    </row>
    <row r="145" spans="1:16" s="16" customFormat="1" ht="18.75" x14ac:dyDescent="0.3">
      <c r="A145" s="74" t="s">
        <v>271</v>
      </c>
      <c r="B145" s="42" t="s">
        <v>97</v>
      </c>
      <c r="C145" s="39" t="s">
        <v>15</v>
      </c>
      <c r="D145" s="39">
        <v>0.4</v>
      </c>
      <c r="E145" s="39"/>
      <c r="F145" s="110">
        <v>7639.7994547874996</v>
      </c>
      <c r="G145" s="110"/>
      <c r="H145" s="110">
        <v>7639.7994547874996</v>
      </c>
      <c r="I145" s="115"/>
      <c r="J145" s="72"/>
      <c r="K145" s="72"/>
      <c r="L145" s="72"/>
      <c r="M145" s="72"/>
      <c r="N145" s="72"/>
      <c r="O145" s="72"/>
      <c r="P145" s="73"/>
    </row>
    <row r="146" spans="1:16" s="16" customFormat="1" ht="18.75" x14ac:dyDescent="0.3">
      <c r="A146" s="74" t="s">
        <v>272</v>
      </c>
      <c r="B146" s="42" t="s">
        <v>98</v>
      </c>
      <c r="C146" s="39" t="s">
        <v>15</v>
      </c>
      <c r="D146" s="39">
        <v>0.14000000000000001</v>
      </c>
      <c r="E146" s="39"/>
      <c r="F146" s="110">
        <v>2389.0025919374998</v>
      </c>
      <c r="G146" s="110"/>
      <c r="H146" s="110">
        <v>2389.0025919374998</v>
      </c>
      <c r="I146" s="115"/>
      <c r="J146" s="72"/>
      <c r="K146" s="72"/>
      <c r="L146" s="72"/>
      <c r="M146" s="72"/>
      <c r="N146" s="72"/>
      <c r="O146" s="72"/>
      <c r="P146" s="73"/>
    </row>
    <row r="147" spans="1:16" s="16" customFormat="1" ht="18.75" x14ac:dyDescent="0.3">
      <c r="A147" s="74" t="s">
        <v>273</v>
      </c>
      <c r="B147" s="42" t="s">
        <v>99</v>
      </c>
      <c r="C147" s="39" t="s">
        <v>15</v>
      </c>
      <c r="D147" s="39">
        <v>0.32600000000000001</v>
      </c>
      <c r="E147" s="39"/>
      <c r="F147" s="110">
        <v>8418.3089456812504</v>
      </c>
      <c r="G147" s="110"/>
      <c r="H147" s="110">
        <v>8418.3089456812504</v>
      </c>
      <c r="I147" s="115"/>
      <c r="J147" s="72"/>
      <c r="K147" s="72"/>
      <c r="L147" s="72"/>
      <c r="M147" s="72"/>
      <c r="N147" s="72"/>
      <c r="O147" s="72"/>
      <c r="P147" s="73"/>
    </row>
    <row r="148" spans="1:16" s="16" customFormat="1" ht="18.75" x14ac:dyDescent="0.3">
      <c r="A148" s="74" t="s">
        <v>274</v>
      </c>
      <c r="B148" s="76" t="s">
        <v>100</v>
      </c>
      <c r="C148" s="39" t="s">
        <v>15</v>
      </c>
      <c r="D148" s="39">
        <v>0.376</v>
      </c>
      <c r="E148" s="39"/>
      <c r="F148" s="110">
        <v>8718.5446728187489</v>
      </c>
      <c r="G148" s="110"/>
      <c r="H148" s="110">
        <v>8718.5446728187489</v>
      </c>
      <c r="I148" s="110"/>
      <c r="J148" s="122"/>
      <c r="K148" s="122"/>
      <c r="L148" s="122"/>
      <c r="M148" s="122"/>
      <c r="N148" s="122"/>
      <c r="O148" s="122"/>
      <c r="P148" s="77"/>
    </row>
    <row r="149" spans="1:16" s="75" customFormat="1" ht="37.5" x14ac:dyDescent="0.3">
      <c r="A149" s="74" t="s">
        <v>275</v>
      </c>
      <c r="B149" s="42" t="s">
        <v>101</v>
      </c>
      <c r="C149" s="39" t="s">
        <v>15</v>
      </c>
      <c r="D149" s="39">
        <v>0.51100000000000001</v>
      </c>
      <c r="E149" s="39"/>
      <c r="F149" s="110">
        <v>13043.14168224375</v>
      </c>
      <c r="G149" s="110"/>
      <c r="H149" s="110">
        <v>13043.14168224375</v>
      </c>
      <c r="I149" s="115"/>
      <c r="J149" s="122"/>
      <c r="K149" s="122"/>
      <c r="L149" s="122"/>
      <c r="M149" s="122"/>
      <c r="N149" s="122"/>
      <c r="O149" s="122"/>
      <c r="P149" s="77"/>
    </row>
    <row r="150" spans="1:16" s="75" customFormat="1" ht="18.75" x14ac:dyDescent="0.3">
      <c r="A150" s="74" t="s">
        <v>276</v>
      </c>
      <c r="B150" s="42" t="s">
        <v>102</v>
      </c>
      <c r="C150" s="39" t="s">
        <v>15</v>
      </c>
      <c r="D150" s="39">
        <v>0.56799999999999995</v>
      </c>
      <c r="E150" s="39"/>
      <c r="F150" s="110">
        <v>11994.235692862499</v>
      </c>
      <c r="G150" s="110"/>
      <c r="H150" s="110">
        <v>11994.235692862499</v>
      </c>
      <c r="I150" s="115"/>
      <c r="J150" s="72"/>
      <c r="K150" s="72"/>
      <c r="L150" s="72"/>
      <c r="M150" s="72"/>
      <c r="N150" s="72"/>
      <c r="O150" s="72"/>
      <c r="P150" s="73"/>
    </row>
    <row r="151" spans="1:16" s="16" customFormat="1" ht="18.75" x14ac:dyDescent="0.3">
      <c r="A151" s="74" t="s">
        <v>277</v>
      </c>
      <c r="B151" s="42" t="s">
        <v>103</v>
      </c>
      <c r="C151" s="39" t="s">
        <v>15</v>
      </c>
      <c r="D151" s="39">
        <v>0.52</v>
      </c>
      <c r="E151" s="39"/>
      <c r="F151" s="110">
        <v>11638.273042068748</v>
      </c>
      <c r="G151" s="110"/>
      <c r="H151" s="110">
        <v>11638.273042068748</v>
      </c>
      <c r="I151" s="115"/>
      <c r="J151" s="72"/>
      <c r="K151" s="72"/>
      <c r="L151" s="72"/>
      <c r="M151" s="72"/>
      <c r="N151" s="72"/>
      <c r="O151" s="72"/>
      <c r="P151" s="73"/>
    </row>
    <row r="152" spans="1:16" s="16" customFormat="1" ht="18.75" x14ac:dyDescent="0.3">
      <c r="A152" s="74" t="s">
        <v>278</v>
      </c>
      <c r="B152" s="42" t="s">
        <v>104</v>
      </c>
      <c r="C152" s="39" t="s">
        <v>15</v>
      </c>
      <c r="D152" s="39">
        <v>0.3</v>
      </c>
      <c r="E152" s="39"/>
      <c r="F152" s="110">
        <v>5801.0365153124994</v>
      </c>
      <c r="G152" s="110"/>
      <c r="H152" s="110">
        <v>5801.0365153124994</v>
      </c>
      <c r="I152" s="115"/>
      <c r="J152" s="72"/>
      <c r="K152" s="72"/>
      <c r="L152" s="72"/>
      <c r="M152" s="72"/>
      <c r="N152" s="72"/>
      <c r="O152" s="72"/>
      <c r="P152" s="73"/>
    </row>
    <row r="153" spans="1:16" s="16" customFormat="1" ht="18.75" x14ac:dyDescent="0.3">
      <c r="A153" s="74" t="s">
        <v>279</v>
      </c>
      <c r="B153" s="42" t="s">
        <v>105</v>
      </c>
      <c r="C153" s="39" t="s">
        <v>15</v>
      </c>
      <c r="D153" s="39">
        <v>0.2</v>
      </c>
      <c r="E153" s="39"/>
      <c r="F153" s="110">
        <v>4089.2180608125</v>
      </c>
      <c r="G153" s="110"/>
      <c r="H153" s="110">
        <v>4089.2180608125</v>
      </c>
      <c r="I153" s="115"/>
      <c r="J153" s="72"/>
      <c r="K153" s="72"/>
      <c r="L153" s="72"/>
      <c r="M153" s="72"/>
      <c r="N153" s="72"/>
      <c r="O153" s="72"/>
      <c r="P153" s="73"/>
    </row>
    <row r="154" spans="1:16" s="16" customFormat="1" ht="18.75" x14ac:dyDescent="0.3">
      <c r="A154" s="74" t="s">
        <v>280</v>
      </c>
      <c r="B154" s="42" t="s">
        <v>106</v>
      </c>
      <c r="C154" s="39" t="s">
        <v>15</v>
      </c>
      <c r="D154" s="39">
        <v>0.19</v>
      </c>
      <c r="E154" s="39"/>
      <c r="F154" s="110">
        <v>4205.2479170625002</v>
      </c>
      <c r="G154" s="110"/>
      <c r="H154" s="110">
        <v>4205.2479170625002</v>
      </c>
      <c r="I154" s="115"/>
      <c r="J154" s="72"/>
      <c r="K154" s="72"/>
      <c r="L154" s="72"/>
      <c r="M154" s="72"/>
      <c r="N154" s="72"/>
      <c r="O154" s="72"/>
      <c r="P154" s="73"/>
    </row>
    <row r="155" spans="1:16" s="16" customFormat="1" ht="18.75" x14ac:dyDescent="0.3">
      <c r="A155" s="74" t="s">
        <v>281</v>
      </c>
      <c r="B155" s="42" t="s">
        <v>107</v>
      </c>
      <c r="C155" s="39" t="s">
        <v>15</v>
      </c>
      <c r="D155" s="39">
        <v>0.28399999999999997</v>
      </c>
      <c r="E155" s="39"/>
      <c r="F155" s="110">
        <v>5745.1192505437502</v>
      </c>
      <c r="G155" s="110"/>
      <c r="H155" s="110">
        <v>5745.1192505437502</v>
      </c>
      <c r="I155" s="115"/>
      <c r="J155" s="72"/>
      <c r="K155" s="72"/>
      <c r="L155" s="72"/>
      <c r="M155" s="72"/>
      <c r="N155" s="72"/>
      <c r="O155" s="72"/>
      <c r="P155" s="73"/>
    </row>
    <row r="156" spans="1:16" s="16" customFormat="1" ht="18.75" x14ac:dyDescent="0.3">
      <c r="A156" s="74" t="s">
        <v>282</v>
      </c>
      <c r="B156" s="42" t="s">
        <v>108</v>
      </c>
      <c r="C156" s="39" t="s">
        <v>15</v>
      </c>
      <c r="D156" s="39">
        <v>3.8</v>
      </c>
      <c r="E156" s="39"/>
      <c r="F156" s="110">
        <v>50921.029588274992</v>
      </c>
      <c r="G156" s="110"/>
      <c r="H156" s="110">
        <v>50921.029588274992</v>
      </c>
      <c r="I156" s="115"/>
      <c r="J156" s="72"/>
      <c r="K156" s="72"/>
      <c r="L156" s="72"/>
      <c r="M156" s="72"/>
      <c r="N156" s="72"/>
      <c r="O156" s="72"/>
      <c r="P156" s="73"/>
    </row>
    <row r="157" spans="1:16" s="16" customFormat="1" ht="18.75" x14ac:dyDescent="0.3">
      <c r="A157" s="74" t="s">
        <v>283</v>
      </c>
      <c r="B157" s="42" t="s">
        <v>109</v>
      </c>
      <c r="C157" s="39" t="s">
        <v>15</v>
      </c>
      <c r="D157" s="39">
        <v>1.28</v>
      </c>
      <c r="E157" s="39"/>
      <c r="F157" s="110">
        <v>15922.332609356252</v>
      </c>
      <c r="G157" s="110"/>
      <c r="H157" s="110">
        <v>15922.332609356252</v>
      </c>
      <c r="I157" s="115"/>
      <c r="J157" s="72"/>
      <c r="K157" s="72"/>
      <c r="L157" s="72"/>
      <c r="M157" s="72"/>
      <c r="N157" s="72"/>
      <c r="O157" s="72"/>
      <c r="P157" s="73"/>
    </row>
    <row r="158" spans="1:16" s="16" customFormat="1" ht="18.75" x14ac:dyDescent="0.3">
      <c r="A158" s="74" t="s">
        <v>284</v>
      </c>
      <c r="B158" s="42" t="s">
        <v>110</v>
      </c>
      <c r="C158" s="39" t="s">
        <v>15</v>
      </c>
      <c r="D158" s="39">
        <v>2.08</v>
      </c>
      <c r="E158" s="39"/>
      <c r="F158" s="110">
        <v>23629.924789143748</v>
      </c>
      <c r="G158" s="110"/>
      <c r="H158" s="110">
        <v>23629.924789143748</v>
      </c>
      <c r="I158" s="115"/>
      <c r="J158" s="72"/>
      <c r="K158" s="72"/>
      <c r="L158" s="72"/>
      <c r="M158" s="72"/>
      <c r="N158" s="72"/>
      <c r="O158" s="72"/>
      <c r="P158" s="73"/>
    </row>
    <row r="159" spans="1:16" s="16" customFormat="1" ht="18.75" x14ac:dyDescent="0.3">
      <c r="A159" s="74" t="s">
        <v>285</v>
      </c>
      <c r="B159" s="42" t="s">
        <v>111</v>
      </c>
      <c r="C159" s="39" t="s">
        <v>15</v>
      </c>
      <c r="D159" s="39">
        <v>1.1599999999999999</v>
      </c>
      <c r="E159" s="39"/>
      <c r="F159" s="110">
        <v>13726.090808718751</v>
      </c>
      <c r="G159" s="110"/>
      <c r="H159" s="110">
        <v>13726.090808718751</v>
      </c>
      <c r="I159" s="115"/>
      <c r="J159" s="72"/>
      <c r="K159" s="72"/>
      <c r="L159" s="72"/>
      <c r="M159" s="72"/>
      <c r="N159" s="72"/>
      <c r="O159" s="72"/>
      <c r="P159" s="73"/>
    </row>
    <row r="160" spans="1:16" s="16" customFormat="1" ht="18.75" x14ac:dyDescent="0.3">
      <c r="A160" s="74" t="s">
        <v>286</v>
      </c>
      <c r="B160" s="42" t="s">
        <v>112</v>
      </c>
      <c r="C160" s="39" t="s">
        <v>15</v>
      </c>
      <c r="D160" s="39">
        <v>0.14000000000000001</v>
      </c>
      <c r="E160" s="39"/>
      <c r="F160" s="110">
        <v>4857.1479754874999</v>
      </c>
      <c r="G160" s="110"/>
      <c r="H160" s="110">
        <v>4857.1479754874999</v>
      </c>
      <c r="I160" s="115"/>
      <c r="J160" s="72"/>
      <c r="K160" s="72"/>
      <c r="L160" s="72"/>
      <c r="M160" s="72"/>
      <c r="N160" s="72"/>
      <c r="O160" s="72"/>
      <c r="P160" s="73"/>
    </row>
    <row r="161" spans="1:24" s="16" customFormat="1" ht="18.75" x14ac:dyDescent="0.3">
      <c r="A161" s="74" t="s">
        <v>287</v>
      </c>
      <c r="B161" s="42" t="s">
        <v>113</v>
      </c>
      <c r="C161" s="39" t="s">
        <v>22</v>
      </c>
      <c r="D161" s="39">
        <v>1</v>
      </c>
      <c r="E161" s="39"/>
      <c r="F161" s="110">
        <v>31427.430981581252</v>
      </c>
      <c r="G161" s="110"/>
      <c r="H161" s="110">
        <v>31427.430981581252</v>
      </c>
      <c r="I161" s="115"/>
      <c r="J161" s="72"/>
      <c r="K161" s="72"/>
      <c r="L161" s="72"/>
      <c r="M161" s="72"/>
      <c r="N161" s="72"/>
      <c r="O161" s="72"/>
      <c r="P161" s="73"/>
    </row>
    <row r="162" spans="1:24" s="16" customFormat="1" ht="18.75" x14ac:dyDescent="0.3">
      <c r="A162" s="74" t="s">
        <v>288</v>
      </c>
      <c r="B162" s="42" t="s">
        <v>114</v>
      </c>
      <c r="C162" s="39" t="s">
        <v>22</v>
      </c>
      <c r="D162" s="39">
        <v>1</v>
      </c>
      <c r="E162" s="39"/>
      <c r="F162" s="110">
        <v>28585.4048085375</v>
      </c>
      <c r="G162" s="110"/>
      <c r="H162" s="110">
        <v>28585.4048085375</v>
      </c>
      <c r="I162" s="115"/>
      <c r="J162" s="72"/>
      <c r="K162" s="72"/>
      <c r="L162" s="72"/>
      <c r="M162" s="72"/>
      <c r="N162" s="72"/>
      <c r="O162" s="72"/>
      <c r="P162" s="73"/>
    </row>
    <row r="163" spans="1:24" s="16" customFormat="1" ht="18.75" x14ac:dyDescent="0.3">
      <c r="A163" s="74" t="s">
        <v>289</v>
      </c>
      <c r="B163" s="42" t="s">
        <v>120</v>
      </c>
      <c r="C163" s="39" t="s">
        <v>22</v>
      </c>
      <c r="D163" s="39">
        <v>1</v>
      </c>
      <c r="E163" s="39"/>
      <c r="F163" s="110">
        <v>10095.833407275</v>
      </c>
      <c r="G163" s="110"/>
      <c r="H163" s="110">
        <v>10095.833407275</v>
      </c>
      <c r="I163" s="115"/>
      <c r="J163" s="72"/>
      <c r="K163" s="72"/>
      <c r="L163" s="72"/>
      <c r="M163" s="72"/>
      <c r="N163" s="72"/>
      <c r="O163" s="72"/>
      <c r="P163" s="73"/>
    </row>
    <row r="164" spans="1:24" s="16" customFormat="1" ht="18.75" x14ac:dyDescent="0.3">
      <c r="A164" s="74" t="s">
        <v>290</v>
      </c>
      <c r="B164" s="42" t="s">
        <v>115</v>
      </c>
      <c r="C164" s="39" t="s">
        <v>15</v>
      </c>
      <c r="D164" s="39">
        <v>0.28499999999999998</v>
      </c>
      <c r="E164" s="39"/>
      <c r="F164" s="110">
        <v>7185.3952487625002</v>
      </c>
      <c r="G164" s="110"/>
      <c r="H164" s="110">
        <v>7185.3952487625002</v>
      </c>
      <c r="I164" s="115"/>
      <c r="J164" s="72"/>
      <c r="K164" s="72"/>
      <c r="L164" s="72"/>
      <c r="M164" s="72"/>
      <c r="N164" s="72"/>
      <c r="O164" s="72"/>
      <c r="P164" s="73"/>
    </row>
    <row r="165" spans="1:24" s="16" customFormat="1" ht="18.75" x14ac:dyDescent="0.3">
      <c r="A165" s="74" t="s">
        <v>291</v>
      </c>
      <c r="B165" s="42" t="s">
        <v>116</v>
      </c>
      <c r="C165" s="39" t="s">
        <v>15</v>
      </c>
      <c r="D165" s="39">
        <v>0.28000000000000003</v>
      </c>
      <c r="E165" s="39"/>
      <c r="F165" s="110">
        <v>6180.5597454562503</v>
      </c>
      <c r="G165" s="110"/>
      <c r="H165" s="110">
        <v>6180.5597454562503</v>
      </c>
      <c r="I165" s="115"/>
      <c r="J165" s="72"/>
      <c r="K165" s="72"/>
      <c r="L165" s="72"/>
      <c r="M165" s="72"/>
      <c r="N165" s="72"/>
      <c r="O165" s="72"/>
      <c r="P165" s="73"/>
    </row>
    <row r="166" spans="1:24" s="16" customFormat="1" ht="18.75" x14ac:dyDescent="0.3">
      <c r="A166" s="74" t="s">
        <v>292</v>
      </c>
      <c r="B166" s="42" t="s">
        <v>117</v>
      </c>
      <c r="C166" s="39" t="s">
        <v>15</v>
      </c>
      <c r="D166" s="39">
        <v>0.26500000000000001</v>
      </c>
      <c r="E166" s="39"/>
      <c r="F166" s="110">
        <v>6372.6569502749999</v>
      </c>
      <c r="G166" s="110"/>
      <c r="H166" s="110">
        <v>6372.6569502749999</v>
      </c>
      <c r="I166" s="115"/>
      <c r="J166" s="72"/>
      <c r="K166" s="72"/>
      <c r="L166" s="72"/>
      <c r="M166" s="72"/>
      <c r="N166" s="72"/>
      <c r="O166" s="72"/>
      <c r="P166" s="73"/>
    </row>
    <row r="167" spans="1:24" s="16" customFormat="1" ht="18.75" x14ac:dyDescent="0.3">
      <c r="A167" s="74" t="s">
        <v>293</v>
      </c>
      <c r="B167" s="42" t="s">
        <v>118</v>
      </c>
      <c r="C167" s="39" t="s">
        <v>15</v>
      </c>
      <c r="D167" s="39">
        <v>0.245</v>
      </c>
      <c r="E167" s="39"/>
      <c r="F167" s="110">
        <v>5946.2824286250006</v>
      </c>
      <c r="G167" s="110"/>
      <c r="H167" s="110">
        <v>5946.2824286250006</v>
      </c>
      <c r="I167" s="115"/>
      <c r="J167" s="72"/>
      <c r="K167" s="72"/>
      <c r="L167" s="72"/>
      <c r="M167" s="72"/>
      <c r="N167" s="72"/>
      <c r="O167" s="72"/>
      <c r="P167" s="73"/>
    </row>
    <row r="168" spans="1:24" s="16" customFormat="1" ht="19.5" thickBot="1" x14ac:dyDescent="0.35">
      <c r="A168" s="74" t="s">
        <v>294</v>
      </c>
      <c r="B168" s="44" t="s">
        <v>119</v>
      </c>
      <c r="C168" s="45" t="s">
        <v>15</v>
      </c>
      <c r="D168" s="45">
        <v>0.19</v>
      </c>
      <c r="E168" s="45"/>
      <c r="F168" s="113">
        <v>4328.326913006249</v>
      </c>
      <c r="G168" s="113"/>
      <c r="H168" s="113">
        <v>4328.326913006249</v>
      </c>
      <c r="I168" s="116"/>
      <c r="J168" s="78"/>
      <c r="K168" s="78"/>
      <c r="L168" s="78"/>
      <c r="M168" s="78"/>
      <c r="N168" s="78"/>
      <c r="O168" s="78"/>
      <c r="P168" s="79"/>
    </row>
    <row r="169" spans="1:24" s="11" customFormat="1" ht="18.75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s="11" customFormat="1" ht="18.75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s="11" customFormat="1" ht="18.75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s="11" customFormat="1" ht="22.5" x14ac:dyDescent="0.3">
      <c r="A172" s="16"/>
      <c r="B172" s="156"/>
      <c r="C172" s="155" t="s">
        <v>302</v>
      </c>
      <c r="D172" s="155"/>
      <c r="E172" s="156"/>
      <c r="F172" s="156"/>
      <c r="G172" s="156"/>
      <c r="H172" s="156"/>
      <c r="I172" s="156"/>
      <c r="L172" s="156" t="s">
        <v>305</v>
      </c>
      <c r="M172" s="156"/>
      <c r="N172" s="15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s="11" customFormat="1" ht="22.5" x14ac:dyDescent="0.3">
      <c r="A173" s="16"/>
      <c r="B173" s="156"/>
      <c r="C173" s="155"/>
      <c r="D173" s="155"/>
      <c r="E173" s="156"/>
      <c r="F173" s="156"/>
      <c r="G173" s="156"/>
      <c r="H173" s="156"/>
      <c r="I173" s="156"/>
      <c r="L173" s="156"/>
      <c r="M173" s="156"/>
      <c r="N173" s="15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s="11" customFormat="1" ht="18.75" x14ac:dyDescent="0.3">
      <c r="A174" s="16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s="11" customFormat="1" ht="18.75" x14ac:dyDescent="0.3">
      <c r="A175" s="16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s="146" customFormat="1" ht="27.75" hidden="1" x14ac:dyDescent="0.4">
      <c r="B176" s="147"/>
      <c r="C176" s="147" t="s">
        <v>302</v>
      </c>
      <c r="D176" s="147"/>
      <c r="E176" s="150"/>
      <c r="F176" s="150"/>
      <c r="G176" s="150"/>
      <c r="H176" s="150"/>
      <c r="I176" s="150"/>
      <c r="J176" s="150"/>
      <c r="K176" s="150"/>
      <c r="L176" s="150"/>
      <c r="M176" s="147" t="s">
        <v>305</v>
      </c>
      <c r="N176" s="150"/>
    </row>
    <row r="177" spans="1:24" s="11" customFormat="1" ht="18.75" hidden="1" x14ac:dyDescent="0.3">
      <c r="A177" s="16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s="11" customFormat="1" ht="18.75" hidden="1" x14ac:dyDescent="0.3">
      <c r="A178" s="16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s="11" customFormat="1" ht="18.75" hidden="1" x14ac:dyDescent="0.3">
      <c r="A179" s="16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s="11" customFormat="1" ht="18.75" hidden="1" x14ac:dyDescent="0.3">
      <c r="A180" s="16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s="146" customFormat="1" ht="27.75" hidden="1" x14ac:dyDescent="0.4">
      <c r="B181" s="147"/>
      <c r="C181" s="147" t="s">
        <v>141</v>
      </c>
      <c r="D181" s="150"/>
      <c r="E181" s="150"/>
      <c r="F181" s="150"/>
      <c r="G181" s="150"/>
      <c r="H181" s="150"/>
      <c r="I181" s="150"/>
      <c r="J181" s="150"/>
      <c r="K181" s="150"/>
      <c r="L181" s="147"/>
      <c r="M181" s="147" t="s">
        <v>306</v>
      </c>
      <c r="N181" s="150"/>
    </row>
    <row r="182" spans="1:24" s="11" customFormat="1" ht="18.75" hidden="1" x14ac:dyDescent="0.3">
      <c r="A182" s="16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s="11" customFormat="1" ht="18.75" hidden="1" x14ac:dyDescent="0.3">
      <c r="A183" s="16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s="11" customFormat="1" ht="18.75" hidden="1" x14ac:dyDescent="0.3">
      <c r="A184" s="16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s="11" customFormat="1" ht="18.75" hidden="1" x14ac:dyDescent="0.3">
      <c r="A185" s="16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s="146" customFormat="1" ht="27.75" hidden="1" x14ac:dyDescent="0.4">
      <c r="B186" s="147"/>
      <c r="C186" s="147" t="s">
        <v>303</v>
      </c>
      <c r="D186" s="150"/>
      <c r="E186" s="150"/>
      <c r="F186" s="150"/>
      <c r="G186" s="150"/>
      <c r="H186" s="150"/>
      <c r="I186" s="150"/>
      <c r="J186" s="150"/>
      <c r="K186" s="150"/>
      <c r="L186" s="147"/>
      <c r="M186" s="147" t="s">
        <v>200</v>
      </c>
      <c r="N186" s="150"/>
    </row>
    <row r="187" spans="1:24" s="11" customFormat="1" ht="18.75" hidden="1" x14ac:dyDescent="0.3">
      <c r="A187" s="16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s="11" customFormat="1" ht="18.75" hidden="1" x14ac:dyDescent="0.3">
      <c r="A188" s="16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s="11" customFormat="1" ht="18.75" hidden="1" x14ac:dyDescent="0.3">
      <c r="A189" s="16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s="11" customFormat="1" ht="18.75" hidden="1" x14ac:dyDescent="0.3">
      <c r="A190" s="16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s="146" customFormat="1" ht="27.75" hidden="1" x14ac:dyDescent="0.4">
      <c r="B191" s="147"/>
      <c r="C191" s="147" t="s">
        <v>304</v>
      </c>
      <c r="D191" s="150"/>
      <c r="E191" s="150"/>
      <c r="F191" s="150"/>
      <c r="G191" s="150"/>
      <c r="H191" s="150"/>
      <c r="I191" s="150"/>
      <c r="J191" s="150"/>
      <c r="K191" s="150"/>
      <c r="L191" s="147"/>
      <c r="M191" s="147" t="s">
        <v>307</v>
      </c>
      <c r="N191" s="150"/>
    </row>
    <row r="192" spans="1:24" s="11" customFormat="1" ht="18.75" hidden="1" x14ac:dyDescent="0.3">
      <c r="A192" s="16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s="11" customFormat="1" ht="18.75" hidden="1" x14ac:dyDescent="0.3">
      <c r="A193" s="16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s="11" customFormat="1" ht="18.75" hidden="1" x14ac:dyDescent="0.3">
      <c r="A194" s="16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s="11" customFormat="1" ht="18.75" hidden="1" x14ac:dyDescent="0.3">
      <c r="A195" s="16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s="146" customFormat="1" ht="27.75" hidden="1" x14ac:dyDescent="0.4">
      <c r="B196" s="147"/>
      <c r="C196" s="147" t="s">
        <v>201</v>
      </c>
      <c r="D196" s="150"/>
      <c r="E196" s="150"/>
      <c r="F196" s="150"/>
      <c r="G196" s="150"/>
      <c r="H196" s="150"/>
      <c r="I196" s="150"/>
      <c r="J196" s="150"/>
      <c r="K196" s="150"/>
      <c r="L196" s="147"/>
      <c r="M196" s="147" t="s">
        <v>142</v>
      </c>
      <c r="N196" s="150"/>
    </row>
    <row r="197" spans="1:24" s="11" customFormat="1" ht="18.75" hidden="1" x14ac:dyDescent="0.3">
      <c r="A197" s="16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s="11" customFormat="1" ht="18.75" hidden="1" x14ac:dyDescent="0.3">
      <c r="A198" s="16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s="11" customFormat="1" ht="18.75" hidden="1" x14ac:dyDescent="0.3">
      <c r="A199" s="16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s="11" customFormat="1" ht="18.75" hidden="1" x14ac:dyDescent="0.3">
      <c r="A200" s="16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s="11" customFormat="1" ht="26.25" hidden="1" x14ac:dyDescent="0.4">
      <c r="A201" s="16"/>
      <c r="B201" s="151"/>
      <c r="C201" s="152" t="s">
        <v>204</v>
      </c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s="11" customFormat="1" ht="26.25" hidden="1" x14ac:dyDescent="0.4">
      <c r="A202" s="16"/>
      <c r="B202" s="151"/>
      <c r="C202" s="152" t="s">
        <v>205</v>
      </c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s="11" customFormat="1" ht="26.25" hidden="1" x14ac:dyDescent="0.4">
      <c r="A203" s="16"/>
      <c r="B203" s="153"/>
      <c r="C203" s="154" t="s">
        <v>308</v>
      </c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s="11" customFormat="1" ht="22.5" x14ac:dyDescent="0.3">
      <c r="A204" s="16"/>
      <c r="B204" s="156"/>
      <c r="C204" s="156" t="s">
        <v>141</v>
      </c>
      <c r="D204" s="156"/>
      <c r="E204" s="156"/>
      <c r="F204" s="156"/>
      <c r="G204" s="156"/>
      <c r="H204" s="156"/>
      <c r="I204" s="156"/>
      <c r="L204" s="156" t="s">
        <v>306</v>
      </c>
      <c r="M204" s="156"/>
      <c r="N204" s="15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s="11" customFormat="1" ht="22.5" x14ac:dyDescent="0.3">
      <c r="A205" s="16"/>
      <c r="B205" s="156"/>
      <c r="C205" s="156"/>
      <c r="D205" s="156"/>
      <c r="E205" s="156"/>
      <c r="F205" s="156"/>
      <c r="G205" s="156"/>
      <c r="H205" s="156"/>
      <c r="I205" s="156"/>
      <c r="L205" s="156"/>
      <c r="M205" s="156"/>
      <c r="N205" s="15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s="11" customFormat="1" ht="18.75" x14ac:dyDescent="0.3">
      <c r="A206" s="16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s="11" customFormat="1" ht="18.75" x14ac:dyDescent="0.3">
      <c r="A207" s="16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s="11" customFormat="1" ht="22.5" x14ac:dyDescent="0.3">
      <c r="A208" s="16"/>
      <c r="B208" s="148"/>
      <c r="C208" s="156" t="s">
        <v>303</v>
      </c>
      <c r="D208" s="148"/>
      <c r="E208" s="148"/>
      <c r="F208" s="148"/>
      <c r="G208" s="148"/>
      <c r="H208" s="148"/>
      <c r="I208" s="148"/>
      <c r="L208" s="156" t="s">
        <v>200</v>
      </c>
      <c r="M208" s="156"/>
      <c r="N208" s="15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s="11" customFormat="1" ht="18.75" x14ac:dyDescent="0.3">
      <c r="A209" s="16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s="11" customFormat="1" ht="18.75" x14ac:dyDescent="0.3">
      <c r="A210" s="16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s="11" customFormat="1" ht="18.75" x14ac:dyDescent="0.3">
      <c r="A211" s="16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s="11" customFormat="1" ht="22.5" x14ac:dyDescent="0.3">
      <c r="A212" s="16"/>
      <c r="B212" s="149"/>
      <c r="C212" s="156" t="s">
        <v>309</v>
      </c>
      <c r="D212" s="149"/>
      <c r="E212" s="149"/>
      <c r="F212" s="149"/>
      <c r="G212" s="149"/>
      <c r="H212" s="149"/>
      <c r="I212" s="149"/>
      <c r="L212" s="156" t="s">
        <v>307</v>
      </c>
      <c r="M212" s="156"/>
      <c r="N212" s="15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s="11" customFormat="1" ht="18.75" x14ac:dyDescent="0.3">
      <c r="A213" s="16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s="11" customFormat="1" ht="18.75" x14ac:dyDescent="0.3">
      <c r="A214" s="16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s="11" customFormat="1" ht="18.75" x14ac:dyDescent="0.3">
      <c r="A215" s="16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s="11" customFormat="1" ht="22.5" x14ac:dyDescent="0.3">
      <c r="A216" s="16"/>
      <c r="B216" s="149"/>
      <c r="C216" s="156" t="s">
        <v>201</v>
      </c>
      <c r="D216" s="149"/>
      <c r="E216" s="149"/>
      <c r="F216" s="149"/>
      <c r="G216" s="149"/>
      <c r="H216" s="149"/>
      <c r="I216" s="149"/>
      <c r="L216" s="156" t="s">
        <v>142</v>
      </c>
      <c r="M216" s="156"/>
      <c r="N216" s="15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s="11" customFormat="1" ht="18.75" x14ac:dyDescent="0.3">
      <c r="A217" s="16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s="11" customFormat="1" ht="18.75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s="11" customFormat="1" ht="18.75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s="11" customFormat="1" ht="18.75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s="11" customFormat="1" ht="18.75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s="11" customFormat="1" ht="18.75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s="11" customFormat="1" ht="18.75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s="11" customFormat="1" ht="18.75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s="11" customFormat="1" ht="18.75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s="11" customFormat="1" ht="18.75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s="11" customFormat="1" ht="18.75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s="11" customFormat="1" ht="18.75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s="11" customFormat="1" ht="18.75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s="11" customFormat="1" ht="18.75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s="11" customFormat="1" ht="18.75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s="11" customFormat="1" ht="18.75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s="11" customFormat="1" ht="18.75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s="11" customFormat="1" ht="18.75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s="11" customFormat="1" ht="18.75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s="11" customFormat="1" ht="18.75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s="11" customFormat="1" ht="18.75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s="11" customFormat="1" ht="18.75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s="11" customFormat="1" ht="18.75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s="11" customFormat="1" ht="18.75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s="11" customFormat="1" ht="18.75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s="11" customFormat="1" ht="18.75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s="11" customFormat="1" ht="18.75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s="11" customFormat="1" ht="18.75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s="11" customFormat="1" ht="18.75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s="11" customFormat="1" ht="18.75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s="11" customFormat="1" ht="18.75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s="11" customFormat="1" ht="18.75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s="11" customFormat="1" ht="18.75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s="11" customFormat="1" ht="18.75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s="11" customFormat="1" ht="18.75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s="11" customFormat="1" ht="18.75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s="11" customFormat="1" ht="18.75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s="11" customFormat="1" ht="18.75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s="11" customFormat="1" ht="18.75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s="11" customFormat="1" ht="18.75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s="11" customFormat="1" ht="18.75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s="11" customFormat="1" ht="18.75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s="11" customFormat="1" ht="18.75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s="11" customFormat="1" ht="18.75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s="11" customFormat="1" ht="18.75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s="11" customFormat="1" ht="18.75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s="11" customFormat="1" ht="18.75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s="11" customFormat="1" ht="18.75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s="11" customFormat="1" ht="18.75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s="11" customFormat="1" ht="18.75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s="11" customFormat="1" ht="18.75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s="11" customFormat="1" ht="18.75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s="11" customFormat="1" ht="18.75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s="11" customFormat="1" ht="18.75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s="11" customFormat="1" ht="18.75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s="11" customFormat="1" ht="18.75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s="11" customFormat="1" ht="18.75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s="11" customFormat="1" ht="18.75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s="11" customFormat="1" ht="18.75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s="11" customFormat="1" ht="18.75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s="11" customFormat="1" ht="18.75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s="11" customFormat="1" ht="18.75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s="11" customFormat="1" ht="18.75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s="11" customFormat="1" ht="18.75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s="11" customFormat="1" ht="18.75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s="11" customFormat="1" ht="18.75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s="11" customFormat="1" ht="18.75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s="11" customFormat="1" ht="18.75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s="11" customFormat="1" ht="18.75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s="11" customFormat="1" ht="18.75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s="11" customFormat="1" ht="18.75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s="11" customFormat="1" ht="18.75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s="11" customFormat="1" ht="18.75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s="11" customFormat="1" ht="18.75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s="11" customFormat="1" ht="18.75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s="11" customFormat="1" ht="18.75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s="11" customFormat="1" ht="18.75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s="11" customFormat="1" ht="18.75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s="11" customFormat="1" ht="18.75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s="11" customFormat="1" ht="18.75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s="11" customFormat="1" ht="18.75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s="11" customFormat="1" ht="18.75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s="11" customFormat="1" ht="18.75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s="11" customFormat="1" ht="18.75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s="11" customFormat="1" ht="18.75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s="11" customFormat="1" ht="18.75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s="11" customFormat="1" ht="18.75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s="11" customFormat="1" ht="18.75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s="11" customFormat="1" ht="18.75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s="11" customFormat="1" ht="18.75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s="11" customFormat="1" ht="18.75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s="11" customFormat="1" ht="18.75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s="11" customFormat="1" ht="18.75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s="11" customFormat="1" ht="18.75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s="11" customFormat="1" ht="18.75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s="11" customFormat="1" ht="18.75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s="11" customFormat="1" ht="18.75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s="11" customFormat="1" ht="18.75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s="11" customFormat="1" ht="18.75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s="11" customFormat="1" ht="18.75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s="11" customFormat="1" ht="18.75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s="11" customFormat="1" ht="18.75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s="11" customFormat="1" ht="18.75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s="11" customFormat="1" ht="18.75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s="11" customFormat="1" ht="18.75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s="11" customFormat="1" ht="18.75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s="11" customFormat="1" ht="18.75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s="11" customFormat="1" ht="18.75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s="11" customFormat="1" ht="18.75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s="11" customFormat="1" ht="18.75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s="11" customFormat="1" ht="18.75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s="11" customFormat="1" ht="18.75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s="11" customFormat="1" ht="18.75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s="11" customFormat="1" ht="18.75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s="11" customFormat="1" ht="18.75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s="11" customFormat="1" ht="18.75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s="11" customFormat="1" ht="18.75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s="11" customFormat="1" ht="18.75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s="11" customFormat="1" ht="18.75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s="11" customFormat="1" ht="18.75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s="11" customFormat="1" ht="18.75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s="11" customFormat="1" ht="18.75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s="11" customFormat="1" ht="18.75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s="11" customFormat="1" ht="18.75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s="11" customFormat="1" ht="18.75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s="11" customFormat="1" ht="18.75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s="11" customFormat="1" ht="18.75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s="11" customFormat="1" ht="18.75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s="11" customFormat="1" ht="18.75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s="11" customFormat="1" ht="18.75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s="11" customFormat="1" ht="18.75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s="11" customFormat="1" ht="18.75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s="11" customFormat="1" ht="18.75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s="11" customFormat="1" ht="18.75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s="11" customFormat="1" ht="18.75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s="11" customFormat="1" ht="18.75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s="11" customFormat="1" ht="18.75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s="11" customFormat="1" ht="18.75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s="11" customFormat="1" ht="18.75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s="11" customFormat="1" ht="18.75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s="11" customFormat="1" ht="18.75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s="11" customFormat="1" ht="18.75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s="11" customFormat="1" ht="18.75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s="11" customFormat="1" ht="18.75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s="11" customFormat="1" ht="18.75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s="11" customFormat="1" ht="18.75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s="11" customFormat="1" ht="18.75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s="11" customFormat="1" ht="18.75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s="11" customFormat="1" ht="18.75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s="11" customFormat="1" ht="18.75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s="11" customFormat="1" ht="18.75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s="11" customFormat="1" ht="18.75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s="11" customFormat="1" ht="18.75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s="11" customFormat="1" ht="18.75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s="11" customFormat="1" ht="18.75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s="11" customFormat="1" ht="18.75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s="11" customFormat="1" ht="18.75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s="11" customFormat="1" ht="18.75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s="11" customFormat="1" ht="18.75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s="11" customFormat="1" ht="18.75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s="11" customFormat="1" ht="18.75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s="11" customFormat="1" ht="18.75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s="11" customFormat="1" ht="18.75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s="11" customFormat="1" ht="18.75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s="11" customFormat="1" ht="18.75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s="11" customFormat="1" ht="18.75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s="11" customFormat="1" ht="18.75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s="11" customFormat="1" ht="18.75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s="11" customFormat="1" ht="18.75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s="11" customFormat="1" ht="18.75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s="11" customFormat="1" ht="18.75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s="11" customFormat="1" ht="18.75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s="11" customFormat="1" ht="18.75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s="11" customFormat="1" ht="18.75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s="11" customFormat="1" ht="18.75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s="11" customFormat="1" ht="18.75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s="11" customFormat="1" ht="18.75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s="11" customFormat="1" ht="18.75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s="11" customFormat="1" ht="18.75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s="11" customFormat="1" ht="18.75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s="11" customFormat="1" ht="18.75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s="11" customFormat="1" ht="18.75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s="11" customFormat="1" ht="18.75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s="11" customFormat="1" ht="18.75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s="11" customFormat="1" ht="18.75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s="11" customFormat="1" ht="18.75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s="11" customFormat="1" ht="18.75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s="11" customFormat="1" ht="18.75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s="11" customFormat="1" ht="18.75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s="11" customFormat="1" ht="18.75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s="11" customFormat="1" ht="18.75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s="11" customFormat="1" ht="18.75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s="11" customFormat="1" ht="18.75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s="11" customFormat="1" ht="18.75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s="11" customFormat="1" ht="18.75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s="11" customFormat="1" ht="18.75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s="11" customFormat="1" ht="18.75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s="11" customFormat="1" ht="18.75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s="11" customFormat="1" ht="18.75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s="11" customFormat="1" ht="18.75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s="11" customFormat="1" ht="18.75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s="11" customFormat="1" ht="18.75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s="11" customFormat="1" ht="18.75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s="11" customFormat="1" ht="18.75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s="11" customFormat="1" ht="18.75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s="11" customFormat="1" ht="18.75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s="11" customFormat="1" ht="18.75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s="11" customFormat="1" ht="18.75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s="11" customFormat="1" ht="18.75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s="11" customFormat="1" ht="18.75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s="11" customFormat="1" ht="18.75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s="11" customFormat="1" ht="18.75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s="11" customFormat="1" ht="18.75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s="11" customFormat="1" ht="18.75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s="11" customFormat="1" ht="18.75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s="11" customFormat="1" ht="18.75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s="11" customFormat="1" ht="18.75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s="11" customFormat="1" ht="18.75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s="11" customFormat="1" ht="18.75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s="11" customFormat="1" ht="18.75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s="11" customFormat="1" ht="18.75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s="11" customFormat="1" ht="18.75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s="11" customFormat="1" ht="18.75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s="11" customFormat="1" ht="18.75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s="11" customFormat="1" ht="18.75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s="11" customFormat="1" ht="18.75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s="11" customFormat="1" ht="18.75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s="11" customFormat="1" ht="18.75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s="11" customFormat="1" ht="18.75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s="11" customFormat="1" ht="18.75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s="11" customFormat="1" ht="18.75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s="11" customFormat="1" ht="18.75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s="11" customFormat="1" ht="18.75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s="11" customFormat="1" ht="18.75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s="11" customFormat="1" ht="18.75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s="11" customFormat="1" ht="18.75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s="11" customFormat="1" ht="18.75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s="11" customFormat="1" ht="18.75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s="11" customFormat="1" ht="18.75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s="11" customFormat="1" ht="18.75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s="11" customFormat="1" ht="18.75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s="11" customFormat="1" ht="18.75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s="11" customFormat="1" ht="18.75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s="11" customFormat="1" ht="18.75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s="11" customFormat="1" ht="18.75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s="11" customFormat="1" ht="18.75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s="11" customFormat="1" ht="18.75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s="11" customFormat="1" ht="18.75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s="11" customFormat="1" ht="18.75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s="11" customFormat="1" ht="18.75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s="11" customFormat="1" ht="18.75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s="11" customFormat="1" ht="18.75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s="11" customFormat="1" ht="18.75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s="11" customFormat="1" ht="18.75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s="11" customFormat="1" ht="18.75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s="11" customFormat="1" ht="18.75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s="11" customFormat="1" ht="18.75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s="11" customFormat="1" ht="18.75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s="11" customFormat="1" ht="18.75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s="11" customFormat="1" ht="18.75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s="11" customFormat="1" ht="18.75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s="11" customFormat="1" ht="18.75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s="11" customFormat="1" ht="18.75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s="11" customFormat="1" ht="18.75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s="11" customFormat="1" ht="18.75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s="11" customFormat="1" ht="18.75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s="11" customFormat="1" ht="18.75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s="11" customFormat="1" ht="18.75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s="11" customFormat="1" ht="18.75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s="11" customFormat="1" ht="18.75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s="11" customFormat="1" ht="18.75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s="11" customFormat="1" ht="18.75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s="11" customFormat="1" ht="18.75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s="11" customFormat="1" ht="18.75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s="11" customFormat="1" ht="18.75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s="11" customFormat="1" ht="18.75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s="11" customFormat="1" ht="18.75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s="11" customFormat="1" ht="18.75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s="11" customFormat="1" ht="18.75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s="11" customFormat="1" ht="18.75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s="11" customFormat="1" ht="18.75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s="11" customFormat="1" ht="18.75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8.75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8.75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8.75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8.75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8.75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8.75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8.75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8.75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8.75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8.75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8.75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8.75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8.75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8.75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8.75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8.75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8.75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8.75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8.75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8.75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8.75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8.75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8.75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8.75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8.75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8.75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8.75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8.75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8.75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8.75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8.75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8.75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8.75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8.75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8.75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8.75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8.75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8.75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8.75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8.75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8.75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8.75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8.75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8.75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8.75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8.75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8.75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8.75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8.75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8.75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8.75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8.75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8.75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8.75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8.75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8.75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8.75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8.75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8.75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8.75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8.75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8.75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8.75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8.75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8.75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8.75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8.75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8.75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8.75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8.75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8.75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8.75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8.75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8.75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8.75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8.75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8.75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8.75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8.75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8.75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8.75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8.75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8.75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8.75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8.75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8.75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8.75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8.75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8.75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8.75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8.75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8.75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8.75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8.75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8.75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8.75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8.75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8.75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8.75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8.75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8.75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8.75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8.75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8.75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8.75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8.75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8.75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8.75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8.75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8.75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8.75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8.75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8.75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8.75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8.75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8.75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8.75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8.75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8.75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8.75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8.75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8.75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8.75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8.75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8.75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8.75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8.75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8.75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8.75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8.75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8.75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8.75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8.75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8.75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8.75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8.75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8.75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8.75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8.75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8.75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8.75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8.75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8.75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8.75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8.75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8.75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8.75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8.75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8.75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8.75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8.75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8.75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8.75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8.75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8.75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8.75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8.75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8.75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8.75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8.75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8.75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8.75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8.75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8.75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8.75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8.75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8.75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8.75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8.75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8.75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8.75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8.75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8.75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8.75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8.75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8.75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8.75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8.75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8.75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8.75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8.75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8.75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8.75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8.75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8.75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8.75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8.75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8.75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8.75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8.75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8.75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8.75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8.75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8.75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8.75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8.75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8.75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8.75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8.75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8.75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8.75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8.75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8.75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8.75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8.75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8.75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8.75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8.75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8.75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8.75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8.75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8.75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8.75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8.75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8.75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8.75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8.75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8.75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8.75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8.75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8.75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8.75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8.75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8.75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8.75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8.75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8.75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8.75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8.75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8.75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8.75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8.75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8.75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8.75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8.75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8.75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8.75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8.75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8.75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8.75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8.75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8.75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8.75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8.75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8.75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8.75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8.75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8.75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8.75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8.75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8.75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8.75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8.75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8.75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8.75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8.75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8.75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8.75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8.75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8.75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8.75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8.75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8.75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8.75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8.75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8.75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8.75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8.75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8.75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8.75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8.75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8.75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8.75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8.75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8.75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8.75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8.75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8.75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8.75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8.75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8.75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8.75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8.75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8.75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8.75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8.75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8.75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8.75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8.75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8.75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8.75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8.75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8.75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8.75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8.75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8.75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8.75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8.75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8.75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8.75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8.75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8.75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8.75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8.75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8.75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8.75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8.75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8.75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8.75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8.75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8.75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8.75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8.75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8.75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8.75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8.75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8.75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8.75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8.75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8.75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8.75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8.75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8.75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8.75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8.75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8.75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8.75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8.75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8.75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8.75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8.75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8.75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8.75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8.75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8.75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8.75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8.75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8.75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8.75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8.75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8.75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8.75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8.75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8.75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8.75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8.75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8.75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8.75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8.75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8.75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8.75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8.75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8.75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8.75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8.75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8.75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8.75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8.75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8.75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8.75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8.75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8.75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8.75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8.75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8.75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8.75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8.75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8.75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8.75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8.75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8.75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8.75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8.75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8.75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8.75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8.75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8.75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8.75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8.75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8.75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8.75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8.75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8.75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8.75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8.75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8.75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8.75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8.75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8.75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8.75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8.75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8.75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8.75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8.75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8.75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8.75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8.75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8.75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8.75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8.75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8.75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8.75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8.75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8.75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8.75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8.75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8.75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8.75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8.75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8.75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8.75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8.75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8.75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8.75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8.75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8.75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8.75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8.75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8.75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8.75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8.75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8.75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8.75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8.75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8.75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8.75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8.75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8.75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8.75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8.75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8.75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8.75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8.75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8.75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8.75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8.75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8.75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8.75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8.75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8.75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8.75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8.75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8.75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8.75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8.75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8.75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8.75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8.75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8.75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8.75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8.75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8.75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8.75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8.75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8.75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8.75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8.75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8.75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8.75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8.75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8.75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8.75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8.75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8.75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8.75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8.75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8.75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8.75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8.75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8.75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8.75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8.75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8.75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8.75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8.75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8.75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8.75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8.75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8.75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8.75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8.75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8.75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8.75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8.75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8.75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8.75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8.75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8.75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8.75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8.75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8.75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8.75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8.75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8.75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8.75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8.75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8.75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8.75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  <row r="997" spans="1:24" ht="18.75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</row>
    <row r="998" spans="1:24" ht="18.75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</row>
    <row r="999" spans="1:24" ht="18.75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</row>
    <row r="1000" spans="1:24" ht="18.75" x14ac:dyDescent="0.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</row>
    <row r="1001" spans="1:24" ht="18.75" x14ac:dyDescent="0.3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</row>
    <row r="1002" spans="1:24" ht="18.75" x14ac:dyDescent="0.3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</row>
    <row r="1003" spans="1:24" ht="18.75" x14ac:dyDescent="0.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</row>
    <row r="1004" spans="1:24" ht="18.75" x14ac:dyDescent="0.3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</row>
    <row r="1005" spans="1:24" ht="18.75" x14ac:dyDescent="0.3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</row>
    <row r="1006" spans="1:24" ht="18.75" x14ac:dyDescent="0.3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</row>
    <row r="1007" spans="1:24" ht="18.75" x14ac:dyDescent="0.3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</row>
    <row r="1008" spans="1:24" ht="18.75" x14ac:dyDescent="0.3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</row>
    <row r="1009" spans="1:24" ht="18.75" x14ac:dyDescent="0.3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</row>
    <row r="1010" spans="1:24" ht="18.75" x14ac:dyDescent="0.3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</row>
    <row r="1011" spans="1:24" ht="18.75" x14ac:dyDescent="0.3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</row>
    <row r="1012" spans="1:24" ht="18.75" x14ac:dyDescent="0.3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</row>
    <row r="1013" spans="1:24" ht="18.75" x14ac:dyDescent="0.3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</row>
    <row r="1014" spans="1:24" ht="18.75" x14ac:dyDescent="0.3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</row>
    <row r="1015" spans="1:24" ht="18.75" x14ac:dyDescent="0.3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</row>
    <row r="1016" spans="1:24" ht="18.75" x14ac:dyDescent="0.3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</row>
    <row r="1017" spans="1:24" ht="18.75" x14ac:dyDescent="0.3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</row>
    <row r="1018" spans="1:24" ht="18.75" x14ac:dyDescent="0.3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</row>
    <row r="1019" spans="1:24" ht="18.75" x14ac:dyDescent="0.3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</row>
    <row r="1020" spans="1:24" ht="18.75" x14ac:dyDescent="0.3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</row>
    <row r="1021" spans="1:24" ht="18.75" x14ac:dyDescent="0.3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</row>
    <row r="1022" spans="1:24" ht="18.75" x14ac:dyDescent="0.3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</row>
    <row r="1023" spans="1:24" ht="18.75" x14ac:dyDescent="0.3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</row>
    <row r="1024" spans="1:24" ht="18.75" x14ac:dyDescent="0.3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</row>
    <row r="1025" spans="1:24" ht="18.75" x14ac:dyDescent="0.3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</row>
    <row r="1026" spans="1:24" ht="18.75" x14ac:dyDescent="0.3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</row>
    <row r="1027" spans="1:24" ht="18.75" x14ac:dyDescent="0.3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</row>
    <row r="1028" spans="1:24" ht="18.75" x14ac:dyDescent="0.3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</row>
    <row r="1029" spans="1:24" ht="18.75" x14ac:dyDescent="0.3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</row>
    <row r="1030" spans="1:24" ht="18.75" x14ac:dyDescent="0.3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</row>
    <row r="1031" spans="1:24" ht="18.75" x14ac:dyDescent="0.3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</row>
    <row r="1032" spans="1:24" ht="18.75" x14ac:dyDescent="0.3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</row>
    <row r="1033" spans="1:24" ht="18.75" x14ac:dyDescent="0.3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</row>
    <row r="1034" spans="1:24" ht="18.75" x14ac:dyDescent="0.3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</row>
    <row r="1035" spans="1:24" ht="18.75" x14ac:dyDescent="0.3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</row>
    <row r="1036" spans="1:24" ht="18.75" x14ac:dyDescent="0.3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</row>
    <row r="1037" spans="1:24" ht="18.75" x14ac:dyDescent="0.3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</row>
    <row r="1038" spans="1:24" ht="18.75" x14ac:dyDescent="0.3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</row>
    <row r="1039" spans="1:24" ht="18.75" x14ac:dyDescent="0.3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</row>
    <row r="1040" spans="1:24" ht="18.75" x14ac:dyDescent="0.3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</row>
    <row r="1041" spans="1:24" ht="18.75" x14ac:dyDescent="0.3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</row>
    <row r="1042" spans="1:24" ht="18.75" x14ac:dyDescent="0.3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</row>
    <row r="1043" spans="1:24" ht="18.75" x14ac:dyDescent="0.3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</row>
    <row r="1044" spans="1:24" ht="18.75" x14ac:dyDescent="0.3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</row>
    <row r="1045" spans="1:24" ht="18.75" x14ac:dyDescent="0.3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</row>
    <row r="1046" spans="1:24" ht="18.75" x14ac:dyDescent="0.3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</row>
    <row r="1047" spans="1:24" ht="18.75" x14ac:dyDescent="0.3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</row>
    <row r="1048" spans="1:24" ht="18.75" x14ac:dyDescent="0.3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</row>
    <row r="1049" spans="1:24" ht="18.75" x14ac:dyDescent="0.3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</row>
    <row r="1050" spans="1:24" ht="18.75" x14ac:dyDescent="0.3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</row>
    <row r="1051" spans="1:24" ht="18.75" x14ac:dyDescent="0.3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</row>
    <row r="1052" spans="1:24" ht="18.75" x14ac:dyDescent="0.3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</row>
    <row r="1053" spans="1:24" ht="18.75" x14ac:dyDescent="0.3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</row>
    <row r="1054" spans="1:24" ht="18.75" x14ac:dyDescent="0.3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</row>
    <row r="1055" spans="1:24" ht="18.75" x14ac:dyDescent="0.3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</row>
    <row r="1056" spans="1:24" ht="18.75" x14ac:dyDescent="0.3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</row>
    <row r="1057" spans="1:24" ht="18.75" x14ac:dyDescent="0.3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</row>
    <row r="1058" spans="1:24" ht="18.75" x14ac:dyDescent="0.3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</row>
    <row r="1059" spans="1:24" ht="18.75" x14ac:dyDescent="0.3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</row>
    <row r="1060" spans="1:24" ht="18.75" x14ac:dyDescent="0.3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</row>
    <row r="1061" spans="1:24" ht="18.75" x14ac:dyDescent="0.3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</row>
    <row r="1062" spans="1:24" ht="18.75" x14ac:dyDescent="0.3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</row>
    <row r="1063" spans="1:24" ht="18.75" x14ac:dyDescent="0.3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</row>
    <row r="1064" spans="1:24" ht="18.75" x14ac:dyDescent="0.3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</row>
    <row r="1065" spans="1:24" ht="18.75" x14ac:dyDescent="0.3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</row>
    <row r="1066" spans="1:24" ht="18.75" x14ac:dyDescent="0.3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</row>
    <row r="1067" spans="1:24" ht="18.75" x14ac:dyDescent="0.3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</row>
    <row r="1068" spans="1:24" ht="18.75" x14ac:dyDescent="0.3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</row>
    <row r="1069" spans="1:24" ht="18.75" x14ac:dyDescent="0.3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</row>
    <row r="1070" spans="1:24" ht="18.75" x14ac:dyDescent="0.3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</row>
    <row r="1071" spans="1:24" ht="18.75" x14ac:dyDescent="0.3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</row>
    <row r="1072" spans="1:24" ht="18.75" x14ac:dyDescent="0.3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</row>
    <row r="1073" spans="1:24" ht="18.75" x14ac:dyDescent="0.3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</row>
    <row r="1074" spans="1:24" ht="18.75" x14ac:dyDescent="0.3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</row>
    <row r="1075" spans="1:24" ht="18.75" x14ac:dyDescent="0.3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</row>
    <row r="1076" spans="1:24" ht="18.75" x14ac:dyDescent="0.3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</row>
    <row r="1077" spans="1:24" ht="18.75" x14ac:dyDescent="0.3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</row>
    <row r="1078" spans="1:24" ht="18.75" x14ac:dyDescent="0.3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</row>
    <row r="1079" spans="1:24" ht="18.75" x14ac:dyDescent="0.3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</row>
    <row r="1080" spans="1:24" ht="18.75" x14ac:dyDescent="0.3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</row>
    <row r="1081" spans="1:24" ht="18.75" x14ac:dyDescent="0.3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</row>
    <row r="1082" spans="1:24" ht="18.75" x14ac:dyDescent="0.3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</row>
    <row r="1083" spans="1:24" ht="18.75" x14ac:dyDescent="0.3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</row>
    <row r="1084" spans="1:24" ht="18.75" x14ac:dyDescent="0.3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</row>
    <row r="1085" spans="1:24" ht="18.75" x14ac:dyDescent="0.3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</row>
    <row r="1086" spans="1:24" ht="18.75" x14ac:dyDescent="0.3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</row>
    <row r="1087" spans="1:24" ht="18.75" x14ac:dyDescent="0.3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</row>
    <row r="1088" spans="1:24" ht="18.75" x14ac:dyDescent="0.3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</row>
    <row r="1089" spans="1:24" ht="18.75" x14ac:dyDescent="0.3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</row>
    <row r="1090" spans="1:24" ht="18.75" x14ac:dyDescent="0.3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</row>
    <row r="1091" spans="1:24" ht="18.75" x14ac:dyDescent="0.3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</row>
    <row r="1092" spans="1:24" ht="18.75" x14ac:dyDescent="0.3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</row>
    <row r="1093" spans="1:24" ht="18.75" x14ac:dyDescent="0.3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</row>
    <row r="1094" spans="1:24" ht="18.75" x14ac:dyDescent="0.3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</row>
    <row r="1095" spans="1:24" ht="18.75" x14ac:dyDescent="0.3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</row>
    <row r="1096" spans="1:24" ht="18.75" x14ac:dyDescent="0.3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</row>
    <row r="1097" spans="1:24" ht="18.75" x14ac:dyDescent="0.3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</row>
    <row r="1098" spans="1:24" ht="18.75" x14ac:dyDescent="0.3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</row>
    <row r="1099" spans="1:24" ht="18.75" x14ac:dyDescent="0.3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</row>
    <row r="1100" spans="1:24" ht="18.75" x14ac:dyDescent="0.3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</row>
    <row r="1101" spans="1:24" ht="18.75" x14ac:dyDescent="0.3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</row>
    <row r="1102" spans="1:24" ht="18.75" x14ac:dyDescent="0.3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</row>
    <row r="1103" spans="1:24" ht="18.75" x14ac:dyDescent="0.3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</row>
    <row r="1104" spans="1:24" ht="18.75" x14ac:dyDescent="0.3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</row>
    <row r="1105" spans="1:24" ht="18.75" x14ac:dyDescent="0.3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</row>
    <row r="1106" spans="1:24" ht="18.75" x14ac:dyDescent="0.3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</row>
    <row r="1107" spans="1:24" ht="18.75" x14ac:dyDescent="0.3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</row>
    <row r="1108" spans="1:24" ht="18.75" x14ac:dyDescent="0.3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</row>
    <row r="1109" spans="1:24" ht="18.75" x14ac:dyDescent="0.3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</row>
    <row r="1110" spans="1:24" ht="18.75" x14ac:dyDescent="0.3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</row>
    <row r="1111" spans="1:24" ht="18.75" x14ac:dyDescent="0.3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</row>
    <row r="1112" spans="1:24" ht="18.75" x14ac:dyDescent="0.3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</row>
    <row r="1113" spans="1:24" ht="18.75" x14ac:dyDescent="0.3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</row>
    <row r="1114" spans="1:24" ht="18.75" x14ac:dyDescent="0.3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</row>
    <row r="1115" spans="1:24" ht="18.75" x14ac:dyDescent="0.3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</row>
    <row r="1116" spans="1:24" ht="18.75" x14ac:dyDescent="0.3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</row>
    <row r="1117" spans="1:24" ht="18.75" x14ac:dyDescent="0.3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</row>
    <row r="1118" spans="1:24" ht="18.75" x14ac:dyDescent="0.3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</row>
    <row r="1119" spans="1:24" ht="18.75" x14ac:dyDescent="0.3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</row>
    <row r="1120" spans="1:24" ht="18.75" x14ac:dyDescent="0.3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</row>
  </sheetData>
  <mergeCells count="328"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P34:P36"/>
    <mergeCell ref="O32:O33"/>
    <mergeCell ref="O123:O124"/>
    <mergeCell ref="P123:P124"/>
    <mergeCell ref="O40:O42"/>
    <mergeCell ref="P40:P42"/>
    <mergeCell ref="O45:O46"/>
    <mergeCell ref="P45:P46"/>
    <mergeCell ref="O43:O44"/>
    <mergeCell ref="P43:P44"/>
    <mergeCell ref="O37:O39"/>
    <mergeCell ref="O34:O36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F37:F39"/>
    <mergeCell ref="G37:G39"/>
    <mergeCell ref="H37:H39"/>
    <mergeCell ref="I37:I39"/>
    <mergeCell ref="J37:J39"/>
    <mergeCell ref="K37:K39"/>
    <mergeCell ref="L37:L39"/>
    <mergeCell ref="M37:M39"/>
    <mergeCell ref="N37:N39"/>
    <mergeCell ref="F40:F42"/>
    <mergeCell ref="G40:G42"/>
    <mergeCell ref="H40:H42"/>
    <mergeCell ref="I40:I42"/>
    <mergeCell ref="J40:J42"/>
    <mergeCell ref="K40:K42"/>
    <mergeCell ref="L40:L42"/>
    <mergeCell ref="M40:M42"/>
    <mergeCell ref="N40:N42"/>
    <mergeCell ref="L29:L31"/>
    <mergeCell ref="M29:M31"/>
    <mergeCell ref="N29:N31"/>
    <mergeCell ref="B4:P4"/>
    <mergeCell ref="B5:P5"/>
    <mergeCell ref="B6:P6"/>
    <mergeCell ref="B7:P7"/>
    <mergeCell ref="B8:P8"/>
    <mergeCell ref="B9:P9"/>
    <mergeCell ref="A11:P11"/>
    <mergeCell ref="A12:A14"/>
    <mergeCell ref="B12:B14"/>
    <mergeCell ref="C12:C14"/>
    <mergeCell ref="D12:E13"/>
    <mergeCell ref="F12:G13"/>
    <mergeCell ref="H12:P12"/>
    <mergeCell ref="H13:I13"/>
    <mergeCell ref="J13:K13"/>
    <mergeCell ref="L21:L23"/>
    <mergeCell ref="O24:O25"/>
    <mergeCell ref="L13:M13"/>
    <mergeCell ref="N13:O13"/>
    <mergeCell ref="I24:I25"/>
    <mergeCell ref="J24:J25"/>
    <mergeCell ref="P24:P25"/>
    <mergeCell ref="F26:F28"/>
    <mergeCell ref="G26:G28"/>
    <mergeCell ref="H26:H28"/>
    <mergeCell ref="I26:I28"/>
    <mergeCell ref="J26:J28"/>
    <mergeCell ref="K26:K28"/>
    <mergeCell ref="O21:O23"/>
    <mergeCell ref="P21:P23"/>
    <mergeCell ref="F24:F25"/>
    <mergeCell ref="M21:M23"/>
    <mergeCell ref="N21:N23"/>
    <mergeCell ref="F21:F23"/>
    <mergeCell ref="G21:G23"/>
    <mergeCell ref="H21:H23"/>
    <mergeCell ref="I21:I23"/>
    <mergeCell ref="J21:J23"/>
    <mergeCell ref="K21:K23"/>
    <mergeCell ref="M24:M25"/>
    <mergeCell ref="N24:N25"/>
    <mergeCell ref="G24:G25"/>
    <mergeCell ref="H24:H25"/>
    <mergeCell ref="K24:K25"/>
    <mergeCell ref="L24:L25"/>
    <mergeCell ref="O29:O31"/>
    <mergeCell ref="P29:P31"/>
    <mergeCell ref="L26:L28"/>
    <mergeCell ref="M26:M28"/>
    <mergeCell ref="N26:N28"/>
    <mergeCell ref="O26:O28"/>
    <mergeCell ref="P26:P28"/>
    <mergeCell ref="F43:F44"/>
    <mergeCell ref="G43:G44"/>
    <mergeCell ref="H43:H44"/>
    <mergeCell ref="I43:I44"/>
    <mergeCell ref="J43:J44"/>
    <mergeCell ref="L43:L44"/>
    <mergeCell ref="M43:M44"/>
    <mergeCell ref="N43:N44"/>
    <mergeCell ref="K43:K44"/>
    <mergeCell ref="F29:F31"/>
    <mergeCell ref="G29:G31"/>
    <mergeCell ref="H29:H31"/>
    <mergeCell ref="I29:I31"/>
    <mergeCell ref="J29:J31"/>
    <mergeCell ref="P32:P33"/>
    <mergeCell ref="P37:P39"/>
    <mergeCell ref="K29:K31"/>
    <mergeCell ref="K45:K46"/>
    <mergeCell ref="L45:L46"/>
    <mergeCell ref="M45:M46"/>
    <mergeCell ref="N45:N46"/>
    <mergeCell ref="F45:F46"/>
    <mergeCell ref="G45:G46"/>
    <mergeCell ref="H45:H46"/>
    <mergeCell ref="I45:I46"/>
    <mergeCell ref="J45:J46"/>
    <mergeCell ref="L56:L57"/>
    <mergeCell ref="M56:M57"/>
    <mergeCell ref="N56:N57"/>
    <mergeCell ref="O56:O57"/>
    <mergeCell ref="P56:P57"/>
    <mergeCell ref="L47:L49"/>
    <mergeCell ref="M47:M49"/>
    <mergeCell ref="N47:N49"/>
    <mergeCell ref="O47:O49"/>
    <mergeCell ref="P47:P49"/>
    <mergeCell ref="K47:K49"/>
    <mergeCell ref="F63:F66"/>
    <mergeCell ref="G63:G66"/>
    <mergeCell ref="H63:H66"/>
    <mergeCell ref="I63:I66"/>
    <mergeCell ref="J63:J66"/>
    <mergeCell ref="F58:F62"/>
    <mergeCell ref="G58:G62"/>
    <mergeCell ref="H58:H62"/>
    <mergeCell ref="I58:I62"/>
    <mergeCell ref="J58:J62"/>
    <mergeCell ref="K63:K66"/>
    <mergeCell ref="K58:K62"/>
    <mergeCell ref="F56:F57"/>
    <mergeCell ref="G56:G57"/>
    <mergeCell ref="H56:H57"/>
    <mergeCell ref="I56:I57"/>
    <mergeCell ref="J56:J57"/>
    <mergeCell ref="F47:F49"/>
    <mergeCell ref="G47:G49"/>
    <mergeCell ref="H47:H49"/>
    <mergeCell ref="I47:I49"/>
    <mergeCell ref="J47:J49"/>
    <mergeCell ref="K56:K57"/>
    <mergeCell ref="L63:L66"/>
    <mergeCell ref="M63:M66"/>
    <mergeCell ref="N63:N66"/>
    <mergeCell ref="O63:O66"/>
    <mergeCell ref="P63:P66"/>
    <mergeCell ref="L58:L62"/>
    <mergeCell ref="M58:M62"/>
    <mergeCell ref="N58:N62"/>
    <mergeCell ref="O58:O62"/>
    <mergeCell ref="P58:P62"/>
    <mergeCell ref="F72:F73"/>
    <mergeCell ref="G72:G73"/>
    <mergeCell ref="H72:H73"/>
    <mergeCell ref="I72:I73"/>
    <mergeCell ref="J72:J73"/>
    <mergeCell ref="F67:F71"/>
    <mergeCell ref="G67:G71"/>
    <mergeCell ref="H67:H71"/>
    <mergeCell ref="I67:I71"/>
    <mergeCell ref="J67:J71"/>
    <mergeCell ref="K72:K73"/>
    <mergeCell ref="L72:L73"/>
    <mergeCell ref="M72:M73"/>
    <mergeCell ref="N72:N73"/>
    <mergeCell ref="O72:O73"/>
    <mergeCell ref="P72:P73"/>
    <mergeCell ref="L67:L71"/>
    <mergeCell ref="M67:M71"/>
    <mergeCell ref="N67:N71"/>
    <mergeCell ref="O67:O71"/>
    <mergeCell ref="P67:P71"/>
    <mergeCell ref="K67:K71"/>
    <mergeCell ref="L75:L79"/>
    <mergeCell ref="M75:M79"/>
    <mergeCell ref="N75:N79"/>
    <mergeCell ref="O75:O79"/>
    <mergeCell ref="P75:P79"/>
    <mergeCell ref="A88:P88"/>
    <mergeCell ref="F75:F79"/>
    <mergeCell ref="G75:G79"/>
    <mergeCell ref="H75:H79"/>
    <mergeCell ref="I75:I79"/>
    <mergeCell ref="J75:J79"/>
    <mergeCell ref="K75:K79"/>
    <mergeCell ref="F95:F99"/>
    <mergeCell ref="G95:G99"/>
    <mergeCell ref="H95:H99"/>
    <mergeCell ref="I95:I99"/>
    <mergeCell ref="J95:J99"/>
    <mergeCell ref="F90:F94"/>
    <mergeCell ref="G90:G94"/>
    <mergeCell ref="H90:H94"/>
    <mergeCell ref="I90:I94"/>
    <mergeCell ref="J90:J94"/>
    <mergeCell ref="K95:K99"/>
    <mergeCell ref="L95:L99"/>
    <mergeCell ref="M95:M99"/>
    <mergeCell ref="N95:N99"/>
    <mergeCell ref="O95:O99"/>
    <mergeCell ref="P95:P99"/>
    <mergeCell ref="K90:K94"/>
    <mergeCell ref="L90:L94"/>
    <mergeCell ref="M90:M94"/>
    <mergeCell ref="N90:N94"/>
    <mergeCell ref="O90:O94"/>
    <mergeCell ref="P90:P94"/>
    <mergeCell ref="F104:F106"/>
    <mergeCell ref="G104:G106"/>
    <mergeCell ref="H104:H106"/>
    <mergeCell ref="I104:I106"/>
    <mergeCell ref="J104:J106"/>
    <mergeCell ref="F100:F103"/>
    <mergeCell ref="G100:G103"/>
    <mergeCell ref="H100:H103"/>
    <mergeCell ref="I100:I103"/>
    <mergeCell ref="J100:J103"/>
    <mergeCell ref="K104:K106"/>
    <mergeCell ref="L104:L106"/>
    <mergeCell ref="M104:M106"/>
    <mergeCell ref="N104:N106"/>
    <mergeCell ref="O104:O106"/>
    <mergeCell ref="P104:P106"/>
    <mergeCell ref="L100:L103"/>
    <mergeCell ref="M100:M103"/>
    <mergeCell ref="N100:N103"/>
    <mergeCell ref="O100:O103"/>
    <mergeCell ref="P100:P103"/>
    <mergeCell ref="K100:K103"/>
    <mergeCell ref="K107:K108"/>
    <mergeCell ref="L107:L108"/>
    <mergeCell ref="M107:M108"/>
    <mergeCell ref="N107:N108"/>
    <mergeCell ref="O107:O108"/>
    <mergeCell ref="P107:P108"/>
    <mergeCell ref="A107:A108"/>
    <mergeCell ref="F107:F108"/>
    <mergeCell ref="G107:G108"/>
    <mergeCell ref="H107:H108"/>
    <mergeCell ref="I107:I108"/>
    <mergeCell ref="J107:J108"/>
    <mergeCell ref="F112:F114"/>
    <mergeCell ref="G112:G114"/>
    <mergeCell ref="H112:H114"/>
    <mergeCell ref="I112:I114"/>
    <mergeCell ref="J112:J114"/>
    <mergeCell ref="F109:F111"/>
    <mergeCell ref="G109:G111"/>
    <mergeCell ref="H109:H111"/>
    <mergeCell ref="I109:I111"/>
    <mergeCell ref="J109:J111"/>
    <mergeCell ref="K112:K114"/>
    <mergeCell ref="L112:L114"/>
    <mergeCell ref="M112:M114"/>
    <mergeCell ref="N112:N114"/>
    <mergeCell ref="O112:O114"/>
    <mergeCell ref="P112:P114"/>
    <mergeCell ref="L109:L111"/>
    <mergeCell ref="M109:M111"/>
    <mergeCell ref="N109:N111"/>
    <mergeCell ref="O109:O111"/>
    <mergeCell ref="P109:P111"/>
    <mergeCell ref="K109:K111"/>
    <mergeCell ref="F118:F120"/>
    <mergeCell ref="G118:G120"/>
    <mergeCell ref="H118:H120"/>
    <mergeCell ref="I118:I120"/>
    <mergeCell ref="J118:J120"/>
    <mergeCell ref="F115:F117"/>
    <mergeCell ref="G115:G117"/>
    <mergeCell ref="H115:H117"/>
    <mergeCell ref="I115:I117"/>
    <mergeCell ref="J115:J117"/>
    <mergeCell ref="K118:K120"/>
    <mergeCell ref="L118:L120"/>
    <mergeCell ref="M118:M120"/>
    <mergeCell ref="N118:N120"/>
    <mergeCell ref="O118:O120"/>
    <mergeCell ref="P118:P120"/>
    <mergeCell ref="L115:L117"/>
    <mergeCell ref="M115:M117"/>
    <mergeCell ref="N115:N117"/>
    <mergeCell ref="O115:O117"/>
    <mergeCell ref="P115:P117"/>
    <mergeCell ref="K115:K117"/>
    <mergeCell ref="L125:L126"/>
    <mergeCell ref="M125:M126"/>
    <mergeCell ref="N125:N126"/>
    <mergeCell ref="O125:O126"/>
    <mergeCell ref="P125:P126"/>
    <mergeCell ref="A127:P127"/>
    <mergeCell ref="F125:F126"/>
    <mergeCell ref="G125:G126"/>
    <mergeCell ref="H125:H126"/>
    <mergeCell ref="I125:I126"/>
    <mergeCell ref="J125:J126"/>
    <mergeCell ref="K125:K126"/>
  </mergeCells>
  <hyperlinks>
    <hyperlink ref="C203" r:id="rId1" display="mailto:etemirzhanova@azhk.kz" xr:uid="{6B009463-664E-46A2-9B33-E9FD352856FB}"/>
  </hyperlinks>
  <pageMargins left="0.39370078740157483" right="0.27559055118110237" top="0.74803149606299213" bottom="0.31496062992125984" header="0.43307086614173229" footer="0.31496062992125984"/>
  <pageSetup paperSize="9" scale="36" fitToHeight="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ИП за 2 кв. 2025года</vt:lpstr>
      <vt:lpstr>'Исполнение ИП за 2 кв. 2025года'!Заголовки_для_печати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Толқымбай Карлығаш Қожабергенқызы</cp:lastModifiedBy>
  <cp:lastPrinted>2025-07-22T11:01:22Z</cp:lastPrinted>
  <dcterms:created xsi:type="dcterms:W3CDTF">2019-10-29T01:57:16Z</dcterms:created>
  <dcterms:modified xsi:type="dcterms:W3CDTF">2025-07-22T11:15:57Z</dcterms:modified>
</cp:coreProperties>
</file>