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se\УИ\Исполнение ИП (СМИ) за 2025г\Исполнение ИП за 3 квартал 2025 года\Инф. от УС_отдел тех.надзора\"/>
    </mc:Choice>
  </mc:AlternateContent>
  <xr:revisionPtr revIDLastSave="0" documentId="13_ncr:1_{F2250DDC-6BD8-414A-93A3-6A4C8E7540FD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Исполнение ИП за 3кв.2025г." sheetId="2" r:id="rId1"/>
  </sheets>
  <definedNames>
    <definedName name="_xlnm.Print_Titles" localSheetId="0">'Исполнение ИП за 3кв.2025г.'!$12:$14</definedName>
    <definedName name="_xlnm.Print_Area" localSheetId="0">'Исполнение ИП за 3кв.2025г.'!$A$1:$R$202</definedName>
  </definedNames>
  <calcPr calcId="191029"/>
</workbook>
</file>

<file path=xl/calcChain.xml><?xml version="1.0" encoding="utf-8"?>
<calcChain xmlns="http://schemas.openxmlformats.org/spreadsheetml/2006/main">
  <c r="J48" i="2" l="1"/>
  <c r="H67" i="2"/>
  <c r="G67" i="2"/>
  <c r="J67" i="2" l="1"/>
  <c r="G18" i="2" l="1"/>
  <c r="G87" i="2"/>
  <c r="J68" i="2" l="1"/>
  <c r="K123" i="2" l="1"/>
  <c r="L123" i="2"/>
  <c r="M123" i="2"/>
  <c r="N123" i="2"/>
  <c r="O123" i="2"/>
  <c r="P123" i="2"/>
  <c r="Q123" i="2"/>
  <c r="I123" i="2"/>
  <c r="G126" i="2"/>
  <c r="G124" i="2"/>
  <c r="J126" i="2"/>
  <c r="G123" i="2" l="1"/>
  <c r="J123" i="2"/>
  <c r="H126" i="2"/>
  <c r="H19" i="2" l="1"/>
  <c r="G84" i="2" l="1"/>
  <c r="J84" i="2"/>
  <c r="J19" i="2"/>
  <c r="K19" i="2"/>
  <c r="L19" i="2"/>
  <c r="M19" i="2"/>
  <c r="N19" i="2"/>
  <c r="O19" i="2"/>
  <c r="P19" i="2"/>
  <c r="Q19" i="2"/>
  <c r="I196" i="2"/>
  <c r="K196" i="2"/>
  <c r="L196" i="2"/>
  <c r="M196" i="2"/>
  <c r="N196" i="2"/>
  <c r="O196" i="2"/>
  <c r="P196" i="2"/>
  <c r="Q196" i="2"/>
  <c r="K173" i="2"/>
  <c r="L173" i="2"/>
  <c r="M173" i="2"/>
  <c r="N173" i="2"/>
  <c r="O173" i="2"/>
  <c r="P173" i="2"/>
  <c r="P172" i="2" s="1"/>
  <c r="P20" i="2" s="1"/>
  <c r="Q173" i="2"/>
  <c r="I173" i="2"/>
  <c r="G199" i="2"/>
  <c r="H197" i="2"/>
  <c r="G197" i="2"/>
  <c r="H188" i="2"/>
  <c r="G188" i="2"/>
  <c r="H182" i="2"/>
  <c r="G182" i="2"/>
  <c r="H174" i="2"/>
  <c r="G174" i="2"/>
  <c r="G134" i="2"/>
  <c r="J133" i="2"/>
  <c r="K133" i="2"/>
  <c r="L133" i="2"/>
  <c r="M133" i="2"/>
  <c r="N133" i="2"/>
  <c r="O133" i="2"/>
  <c r="P133" i="2"/>
  <c r="Q133" i="2"/>
  <c r="I134" i="2"/>
  <c r="I133" i="2" s="1"/>
  <c r="I88" i="2"/>
  <c r="K88" i="2"/>
  <c r="L88" i="2"/>
  <c r="L87" i="2" s="1"/>
  <c r="M88" i="2"/>
  <c r="M87" i="2" s="1"/>
  <c r="N88" i="2"/>
  <c r="N87" i="2" s="1"/>
  <c r="O88" i="2"/>
  <c r="O87" i="2" s="1"/>
  <c r="P88" i="2"/>
  <c r="P87" i="2" s="1"/>
  <c r="Q88" i="2"/>
  <c r="I74" i="2"/>
  <c r="G74" i="2" s="1"/>
  <c r="G69" i="2"/>
  <c r="G68" i="2"/>
  <c r="I83" i="2"/>
  <c r="K83" i="2"/>
  <c r="L83" i="2"/>
  <c r="M83" i="2"/>
  <c r="N83" i="2"/>
  <c r="O83" i="2"/>
  <c r="P83" i="2"/>
  <c r="Q83" i="2"/>
  <c r="K48" i="2"/>
  <c r="L48" i="2"/>
  <c r="M48" i="2"/>
  <c r="N48" i="2"/>
  <c r="O48" i="2"/>
  <c r="P48" i="2"/>
  <c r="Q48" i="2"/>
  <c r="I48" i="2"/>
  <c r="K21" i="2"/>
  <c r="L21" i="2"/>
  <c r="M21" i="2"/>
  <c r="N21" i="2"/>
  <c r="O21" i="2"/>
  <c r="P21" i="2"/>
  <c r="Q21" i="2"/>
  <c r="I21" i="2"/>
  <c r="G25" i="2"/>
  <c r="G22" i="2"/>
  <c r="K87" i="2" l="1"/>
  <c r="L172" i="2"/>
  <c r="L20" i="2" s="1"/>
  <c r="N17" i="2"/>
  <c r="P17" i="2"/>
  <c r="O172" i="2"/>
  <c r="O20" i="2" s="1"/>
  <c r="G21" i="2"/>
  <c r="N172" i="2"/>
  <c r="N20" i="2" s="1"/>
  <c r="L17" i="2"/>
  <c r="K172" i="2"/>
  <c r="K20" i="2" s="1"/>
  <c r="K17" i="2"/>
  <c r="I172" i="2"/>
  <c r="I20" i="2" s="1"/>
  <c r="L18" i="2"/>
  <c r="H123" i="2"/>
  <c r="K18" i="2"/>
  <c r="G173" i="2"/>
  <c r="G172" i="2" s="1"/>
  <c r="G20" i="2" s="1"/>
  <c r="M17" i="2"/>
  <c r="G133" i="2"/>
  <c r="H133" i="2"/>
  <c r="M172" i="2"/>
  <c r="M20" i="2" s="1"/>
  <c r="G196" i="2"/>
  <c r="I17" i="2"/>
  <c r="G83" i="2"/>
  <c r="O18" i="2"/>
  <c r="G48" i="2"/>
  <c r="G17" i="2" s="1"/>
  <c r="Q17" i="2"/>
  <c r="Q172" i="2"/>
  <c r="Q20" i="2" s="1"/>
  <c r="N18" i="2"/>
  <c r="N16" i="2" s="1"/>
  <c r="M18" i="2"/>
  <c r="G88" i="2"/>
  <c r="I87" i="2"/>
  <c r="O17" i="2"/>
  <c r="O16" i="2" s="1"/>
  <c r="I18" i="2"/>
  <c r="Q87" i="2"/>
  <c r="P18" i="2"/>
  <c r="Q18" i="2"/>
  <c r="K16" i="2" l="1"/>
  <c r="L16" i="2"/>
  <c r="P16" i="2"/>
  <c r="Q16" i="2"/>
  <c r="M16" i="2"/>
  <c r="H131" i="2"/>
  <c r="G131" i="2"/>
  <c r="H124" i="2"/>
  <c r="H130" i="2"/>
  <c r="G130" i="2"/>
  <c r="G129" i="2" s="1"/>
  <c r="G19" i="2" s="1"/>
  <c r="G16" i="2" s="1"/>
  <c r="H122" i="2"/>
  <c r="G122" i="2"/>
  <c r="G118" i="2"/>
  <c r="G115" i="2"/>
  <c r="G112" i="2"/>
  <c r="G109" i="2"/>
  <c r="H107" i="2"/>
  <c r="G107" i="2"/>
  <c r="G104" i="2"/>
  <c r="H100" i="2"/>
  <c r="G100" i="2"/>
  <c r="H95" i="2"/>
  <c r="G95" i="2"/>
  <c r="G90" i="2"/>
  <c r="H65" i="2"/>
  <c r="G65" i="2"/>
  <c r="H60" i="2"/>
  <c r="G60" i="2"/>
  <c r="H56" i="2"/>
  <c r="G56" i="2"/>
  <c r="H51" i="2"/>
  <c r="G51" i="2"/>
  <c r="H49" i="2"/>
  <c r="G49" i="2"/>
  <c r="H47" i="2"/>
  <c r="G47" i="2"/>
  <c r="H46" i="2"/>
  <c r="G46" i="2"/>
  <c r="H45" i="2"/>
  <c r="G45" i="2"/>
  <c r="H44" i="2"/>
  <c r="G44" i="2"/>
  <c r="H43" i="2"/>
  <c r="G43" i="2"/>
  <c r="G40" i="2"/>
  <c r="G37" i="2"/>
  <c r="G35" i="2"/>
  <c r="H33" i="2"/>
  <c r="G33" i="2"/>
  <c r="H30" i="2"/>
  <c r="G30" i="2"/>
  <c r="H27" i="2"/>
  <c r="G27" i="2"/>
  <c r="H25" i="2"/>
  <c r="H22" i="2"/>
  <c r="G85" i="2" l="1"/>
  <c r="H84" i="2"/>
  <c r="J85" i="2"/>
  <c r="J83" i="2" s="1"/>
  <c r="H83" i="2" s="1"/>
  <c r="H75" i="2"/>
  <c r="G75" i="2"/>
  <c r="G82" i="2"/>
  <c r="G81" i="2"/>
  <c r="G80" i="2"/>
  <c r="G79" i="2"/>
  <c r="G78" i="2"/>
  <c r="G77" i="2"/>
  <c r="G76" i="2"/>
  <c r="H68" i="2"/>
  <c r="H76" i="2"/>
  <c r="H77" i="2"/>
  <c r="H78" i="2"/>
  <c r="H79" i="2"/>
  <c r="H80" i="2"/>
  <c r="H81" i="2"/>
  <c r="J82" i="2"/>
  <c r="H82" i="2" s="1"/>
  <c r="J69" i="2"/>
  <c r="G187" i="2"/>
  <c r="G186" i="2"/>
  <c r="J187" i="2"/>
  <c r="J186" i="2"/>
  <c r="G181" i="2"/>
  <c r="G180" i="2"/>
  <c r="G195" i="2"/>
  <c r="G194" i="2"/>
  <c r="J195" i="2"/>
  <c r="J194" i="2"/>
  <c r="J181" i="2"/>
  <c r="J180" i="2"/>
  <c r="H186" i="2" l="1"/>
  <c r="H187" i="2"/>
  <c r="J74" i="2"/>
  <c r="H74" i="2" s="1"/>
  <c r="J173" i="2"/>
  <c r="H181" i="2"/>
  <c r="H48" i="2"/>
  <c r="H69" i="2"/>
  <c r="H85" i="2"/>
  <c r="H180" i="2"/>
  <c r="H194" i="2"/>
  <c r="H195" i="2"/>
  <c r="J196" i="2"/>
  <c r="H196" i="2" s="1"/>
  <c r="H199" i="2"/>
  <c r="J118" i="2"/>
  <c r="H118" i="2" s="1"/>
  <c r="J115" i="2"/>
  <c r="H115" i="2" s="1"/>
  <c r="J112" i="2"/>
  <c r="H112" i="2" s="1"/>
  <c r="J109" i="2"/>
  <c r="H109" i="2" s="1"/>
  <c r="J104" i="2"/>
  <c r="J90" i="2"/>
  <c r="J40" i="2"/>
  <c r="H40" i="2" l="1"/>
  <c r="J88" i="2"/>
  <c r="H90" i="2"/>
  <c r="H104" i="2"/>
  <c r="J172" i="2"/>
  <c r="J20" i="2" s="1"/>
  <c r="H173" i="2"/>
  <c r="H172" i="2" s="1"/>
  <c r="H20" i="2" s="1"/>
  <c r="J37" i="2"/>
  <c r="J35" i="2"/>
  <c r="J21" i="2" l="1"/>
  <c r="H35" i="2"/>
  <c r="J87" i="2"/>
  <c r="H87" i="2" s="1"/>
  <c r="H88" i="2"/>
  <c r="H18" i="2" s="1"/>
  <c r="J18" i="2"/>
  <c r="H37" i="2"/>
  <c r="I129" i="2"/>
  <c r="I19" i="2" s="1"/>
  <c r="I16" i="2" s="1"/>
  <c r="G121" i="2"/>
  <c r="G119" i="2"/>
  <c r="G117" i="2"/>
  <c r="G116" i="2"/>
  <c r="G114" i="2"/>
  <c r="G113" i="2"/>
  <c r="G39" i="2"/>
  <c r="G38" i="2"/>
  <c r="E28" i="2"/>
  <c r="H21" i="2" l="1"/>
  <c r="H17" i="2" s="1"/>
  <c r="H16" i="2" s="1"/>
  <c r="J17" i="2"/>
  <c r="J16" i="2" s="1"/>
</calcChain>
</file>

<file path=xl/sharedStrings.xml><?xml version="1.0" encoding="utf-8"?>
<sst xmlns="http://schemas.openxmlformats.org/spreadsheetml/2006/main" count="501" uniqueCount="335">
  <si>
    <t>№п/п</t>
  </si>
  <si>
    <t>Наименование мероприятий инвестиционной программы</t>
  </si>
  <si>
    <t>Единица измерений</t>
  </si>
  <si>
    <t>Сумма инвестиций, тыс.тенге (без НДС)</t>
  </si>
  <si>
    <t>Источник финансирования, тыс.тенге</t>
  </si>
  <si>
    <t>Бюджетные средства</t>
  </si>
  <si>
    <t>Нерегулируемая (иная) деятельность</t>
  </si>
  <si>
    <t>по г.Алматы</t>
  </si>
  <si>
    <t>Реконструкция ПС 220/110/10кВ №7 АХБК</t>
  </si>
  <si>
    <t>СМР</t>
  </si>
  <si>
    <t>1.1.</t>
  </si>
  <si>
    <t>Выполнение комплекса работ по реконструкции ОРУ-110кВ с заменой маслянных выключателей на элегазовые, с монтажом релейной защиты и автоматики и организацией каналов связи СДТУ</t>
  </si>
  <si>
    <t>комплекс</t>
  </si>
  <si>
    <t>1.2.</t>
  </si>
  <si>
    <t>Реконструкция и новое строительство электрических сетей 10-6-0,4 кВ по РЭС-2, замена перегруженных и отработавших нормативный срок КЛ для повышения надежности электроснабжения</t>
  </si>
  <si>
    <t>км</t>
  </si>
  <si>
    <t>2.1.</t>
  </si>
  <si>
    <t>Реконструкция и новое строительство электрических сетей 10-6-0,4 кВ по РЭС-4, замена перегруженных и отработавших нормативный срок КЛ для повышения надежности электроснабжения</t>
  </si>
  <si>
    <t>км
шт</t>
  </si>
  <si>
    <t>3.1.</t>
  </si>
  <si>
    <t>3.2.</t>
  </si>
  <si>
    <t>Реконструкция существующих ТП с установкой КТПБ-10/0,4кВ взамен существующих КТП</t>
  </si>
  <si>
    <t>шт</t>
  </si>
  <si>
    <t>Автоматизированная система коммерческого учета электроэнергии ПС областных РЭС и РП города, и расширение существующих систем диспетчеризации с установкой систем телемеханики и связи в ЖРЭС, ТРЭС АО «АЖК</t>
  </si>
  <si>
    <t>4.1.</t>
  </si>
  <si>
    <t>Установка систем телемеханики в ТП города</t>
  </si>
  <si>
    <t>комплект</t>
  </si>
  <si>
    <t>по Алматинской области</t>
  </si>
  <si>
    <t>Строительство двух ЛЭП-110 кВ ПС 220/110/10 кВ «Каскелен» - ПС 110/35/10 кВ № 94А «Северный Каскелен», с отпайкой к  ПС 110/10 кВ № 27А «Каскелен»</t>
  </si>
  <si>
    <t>Приобретение кабельно-проводниковой продукции и строительсво ЛЭП</t>
  </si>
  <si>
    <t>Реконструкция электрических сетей 10/0,4кВ РЭС "Отеген батыр"</t>
  </si>
  <si>
    <t>Замена ВЛ-0,4 на ВЛИ-0,4кВ</t>
  </si>
  <si>
    <t>Замена ВЛ-10кВ на ВЛИ-10кВ</t>
  </si>
  <si>
    <t>Реконструкция электрических сетей 6-10/0,4кВ Карасайского РЭС</t>
  </si>
  <si>
    <t xml:space="preserve">Замена ВЛ-0,4 на ВЛИ-0,4кВ </t>
  </si>
  <si>
    <t>Реконструкция электрических сетей 6-10/0,4кВ Талгарского РЭС</t>
  </si>
  <si>
    <t>ПСД</t>
  </si>
  <si>
    <t>компл</t>
  </si>
  <si>
    <r>
      <t xml:space="preserve">Капитальный ремонт распределительных сетей и оборудования: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ремонт оборудования ПС-35 кВ и выше, ремонт ЛЭП -35 кВ и выше, ремонт ВЛ-6-10 кВ, ремонт ВЛ-0,4кВ, ремонт КЛ-10 кВ, ремонт КЛ-0,4 кВ, ремонт оборудования ТП, ремонт средств связи, ремонт релейной защиты и автоматики, замена электроизмерительных приборов, ремонт оргтехники.</t>
    </r>
  </si>
  <si>
    <t>г.Алматы</t>
  </si>
  <si>
    <t>12</t>
  </si>
  <si>
    <t>13</t>
  </si>
  <si>
    <t>Модернизация и реконструкция ЛЭП-6-10-0,4 кВ в зоне г.Алматы</t>
  </si>
  <si>
    <t>14</t>
  </si>
  <si>
    <t>15</t>
  </si>
  <si>
    <t>«Реконструкция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электроснабжения»</t>
  </si>
  <si>
    <t>Замена КЛ 6кВ на 10кВ</t>
  </si>
  <si>
    <t>Замена КТП</t>
  </si>
  <si>
    <t>Реконструкция оборудования ТП</t>
  </si>
  <si>
    <t>17</t>
  </si>
  <si>
    <t>Перевод электрических сетей 6 кВ РП-48, РП-49 и ТП-001 на повышенное напряжение 10 кВ. Замена оборудования и прокладка новых КЛ-10 кВ</t>
  </si>
  <si>
    <t>Замена КЛ-6кВ на КЛ-10кВ</t>
  </si>
  <si>
    <t>7</t>
  </si>
  <si>
    <t>8</t>
  </si>
  <si>
    <t>9</t>
  </si>
  <si>
    <t>10</t>
  </si>
  <si>
    <t>11</t>
  </si>
  <si>
    <t>16</t>
  </si>
  <si>
    <t>18</t>
  </si>
  <si>
    <t>19</t>
  </si>
  <si>
    <t>20</t>
  </si>
  <si>
    <t>Реконструкция ТП</t>
  </si>
  <si>
    <t>22</t>
  </si>
  <si>
    <t>24</t>
  </si>
  <si>
    <t>25</t>
  </si>
  <si>
    <t>Увеличение уставного капитала</t>
  </si>
  <si>
    <t>16.1</t>
  </si>
  <si>
    <t>21.1</t>
  </si>
  <si>
    <t>21.2</t>
  </si>
  <si>
    <t>21.3</t>
  </si>
  <si>
    <t>Реконструкция ПС 110 кВ №46А "Шоссейная" с заменой трансформаторов на 2х63МВА с КРУН-10кВ</t>
  </si>
  <si>
    <t>ВСЕГО на 2025 год</t>
  </si>
  <si>
    <t>Итого утвержденная инвестиционная программа на 2025 год</t>
  </si>
  <si>
    <t>Выполнение комплекса работ по реконструкции ОРУ-220кВ с заменой маслянных выключателей на элегазовые с монтажом релейной защиты и автоматики, организацией каналов связи СДТУ</t>
  </si>
  <si>
    <t>Строительство ЗРУ-10кВ</t>
  </si>
  <si>
    <t>2,429
5</t>
  </si>
  <si>
    <t>Приобретение и прокладка КЛ-10кВ взамен существующей КЛ-6кВ</t>
  </si>
  <si>
    <t>Реконструкция РУ-6кВ, РУ-0,4кВс установкой необходимого количства линейных ячеек в ТП-2044, ТП-2070, ТП-2362, ТП-2181, ТП-2056</t>
  </si>
  <si>
    <t>13,7
14</t>
  </si>
  <si>
    <t>4.2.</t>
  </si>
  <si>
    <t>Дополнительно устанавливаемые ТП-10/0,4кВ</t>
  </si>
  <si>
    <t xml:space="preserve">Установка ячейки в КРУН-10кВ ПС-124А </t>
  </si>
  <si>
    <t>Строительство нового РП-10кВ</t>
  </si>
  <si>
    <t>Прокладка новой КЛ-10кВ</t>
  </si>
  <si>
    <t>Закуп и монтаж втоматизированной системы коммерческого учета электроэнергии с установкой  ТТ на 110/35/10/6кВ на ПС области с установкой системы телемеханники</t>
  </si>
  <si>
    <t>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</si>
  <si>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</si>
  <si>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Замена ВЛ - 0,4кВ на СИП</t>
  </si>
  <si>
    <t>Установка дополнительных ТП</t>
  </si>
  <si>
    <t>14.1</t>
  </si>
  <si>
    <t>15.1</t>
  </si>
  <si>
    <t>Перевод отрезка ВЛ-220кВ №2063/2073 от ПС №147А Таугуль" до опоры №9 в КЛ-220кВ"</t>
  </si>
  <si>
    <t>Перевод ВЛ-220 кВ в КЛ-220кВ</t>
  </si>
  <si>
    <t>РЭС-3 ВЛ-0,4 кВ ВЛ-0,4кВ ТП-3132</t>
  </si>
  <si>
    <t xml:space="preserve"> РЭС-3 ВЛ-0,4кВ ТП-3019</t>
  </si>
  <si>
    <t xml:space="preserve"> РЭС-3 ВЛ-0,4кВ ТП-3502</t>
  </si>
  <si>
    <t xml:space="preserve"> РЭС-3 ВЛ-0,4кВ ТП-3023</t>
  </si>
  <si>
    <t xml:space="preserve"> РЭС-3 ВЛ-0,4кВ ТП-3026</t>
  </si>
  <si>
    <t xml:space="preserve"> РЭС-3 ВЛ-0,4кВ ТП-3107</t>
  </si>
  <si>
    <t xml:space="preserve"> РЭС-3 ВЛ-0,4кВ ТП-3606</t>
  </si>
  <si>
    <t xml:space="preserve"> РЭС-3 ВЛ-0,4кВ ТП-3028</t>
  </si>
  <si>
    <t xml:space="preserve"> РЭС-3 ВЛ-0,4кВ ТП-3432</t>
  </si>
  <si>
    <t>РЭС-5 ВЛ-0,4кВ ТП-5086</t>
  </si>
  <si>
    <t>РЭС-5 ВЛ-0,4кВ ТП-5050</t>
  </si>
  <si>
    <t>РЭС-5 ВЛ-0,4кВ ТП-5046</t>
  </si>
  <si>
    <t>РЭС-5 ВЛ-0,4кВ ТП-5144</t>
  </si>
  <si>
    <t>РЭС-5 ВЛ-0,4кВ ТП-5202</t>
  </si>
  <si>
    <t>РЭС-5 КЛ-0,4кВ ТП-556- ВРУ ж/д-35, ТП-556- к/я-34</t>
  </si>
  <si>
    <t>РЭС-5 КЛ-0,4кВ ТП-5333- ГРЩ-1, ТП-5333- ГРЩ-2</t>
  </si>
  <si>
    <t>РЭС-5 КЛ-0,4кВ ТП-5667- к/я-7, к/я-7-к/я-9, ТП-5667-к/я-10, к/я-9-ГРЩ ж/д-173, ГРЩ ж/д-173-к/я-10</t>
  </si>
  <si>
    <t>РЭС-5 КЛ-0,4кВ ТП-5176-к/я-2, к/я-2-к/я-1, к/я-1-к/я столовой, ТП-5176-к/я столовой</t>
  </si>
  <si>
    <t>РЭС-5 КЛ-0,4кВ ТП-690-к/я-19а, ТП-690-к/я-2, к/я-2-к/я-19а</t>
  </si>
  <si>
    <t>РЭС-5 КЛ-0,4кВ ТП-5013-ГРЩ ж/д-47</t>
  </si>
  <si>
    <t>РЭС-5 КЛ-0,4кВ ТП-5013-ГРЩ ж/д-27</t>
  </si>
  <si>
    <t>РЭС-5 КЛ-0,4кВ ТП-5013- к/я-41</t>
  </si>
  <si>
    <t>РЭС-5 КЛ-0,4кВ ТП-5013 к/я-41-к/я-51</t>
  </si>
  <si>
    <t>РЭС-6  ВЛ-0,4кВ ТП-6217</t>
  </si>
  <si>
    <t xml:space="preserve">РЭС-6  ВЛ-0,4кВ ТП-6497 </t>
  </si>
  <si>
    <t xml:space="preserve">РЭС-6  ВЛ-0,4кВ ТП-6474 </t>
  </si>
  <si>
    <t>РЭС-6  ВЛ-0,4кВ ТП-6474 Восток</t>
  </si>
  <si>
    <t>РЭС-6 КЛ-0,4 кВ кВ ТП-6078 КЯ-1</t>
  </si>
  <si>
    <t>РЭС-6 Оборудование ТП-6246</t>
  </si>
  <si>
    <t>РЭС-6 Оборудование ТП-6497</t>
  </si>
  <si>
    <t>РЭС-7 ТП-7278</t>
  </si>
  <si>
    <t>РЭС-7 ТП-7351</t>
  </si>
  <si>
    <t>РЭС-7 ТП-7529</t>
  </si>
  <si>
    <t>РЭС-7 ТП-7512</t>
  </si>
  <si>
    <t>РЭС-7 ТП-7310</t>
  </si>
  <si>
    <t>РЭС-6 Оборудование ТП-6547</t>
  </si>
  <si>
    <t>работа</t>
  </si>
  <si>
    <t>25.1</t>
  </si>
  <si>
    <t>25.2</t>
  </si>
  <si>
    <t>25.3</t>
  </si>
  <si>
    <t>Штука</t>
  </si>
  <si>
    <t>Прокладка кабеля 10 кВ</t>
  </si>
  <si>
    <t>17.1</t>
  </si>
  <si>
    <t>21.4</t>
  </si>
  <si>
    <t>Замена ТП с установкой КТПБ</t>
  </si>
  <si>
    <t>комлект</t>
  </si>
  <si>
    <t>16.2</t>
  </si>
  <si>
    <t>16.3</t>
  </si>
  <si>
    <t>18.1</t>
  </si>
  <si>
    <t>Проектно-изыскательные работы</t>
  </si>
  <si>
    <t>Поставка опор</t>
  </si>
  <si>
    <t>Устройство защиты Защита микропроцессорная универсальная трехфазная направленная МТЗ для применения в установках СН для отходящих линий и питающих присоединений, а также в качестве резервной защиты для оборудования высокого напряжения серий MiCOM P127.</t>
  </si>
  <si>
    <t>Маршрутизатор   нижнего класса</t>
  </si>
  <si>
    <t xml:space="preserve">Трансформатор напряжения ЗНОМ-35У1 </t>
  </si>
  <si>
    <t>Устройство защиты  Микропроцессорное реле напряжения</t>
  </si>
  <si>
    <t>Устройства для защиты генераторов, электродвигателей, трансформаторов, распределительных сетей, линий, шин, фидеров и т.д.</t>
  </si>
  <si>
    <t>Шкаф оперативного тока для распределительного устройства</t>
  </si>
  <si>
    <t>Ремонт ВЛ-10кВ ф.14-93И уч. Ойкарагай</t>
  </si>
  <si>
    <t>Поставка кабельно-проводниковой продукции</t>
  </si>
  <si>
    <t>Высокочастотный заградитель ВЗ-1250-0.5 с ЭНЗ и ОПН с полосой заграждения 160-1000 кГц ВЗ-1250-0,5 УХЛ1</t>
  </si>
  <si>
    <t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РЭС-1 (Перенос срока исполнения мероприятии с 2024 года)</t>
  </si>
  <si>
    <t xml:space="preserve">Реконструкция и новое строительство электрических сетей 10-6-0,4 кВ , замена перегруженных и отработавщих нормативный срок КЛ для повышения надежности по РЭС-6 (Перенос срока исполнения мероприятии с 2024 года) </t>
  </si>
  <si>
    <t>Разработка ПСД «Строительство «заход-выхода» ЛЭП-110кВ №103А/104А на ПС-220/110/10 кВ №154А «Коян-коз со строительством КРУЭ-110кВ»  (Перенос срока исполнения мероприятии с 2024 года)</t>
  </si>
  <si>
    <t>Разработка ПСД "Строительство заход-выход" ЛЭП-110кВ №154А на ПС №166А "Бесагаш"  (Перенос срока исполнения мероприятии с 2024 года)</t>
  </si>
  <si>
    <t>Разработка ПСД «Модернизация систем мониторинга видеонаблюдения, контроля и управления доступом и пожарно-охранной сигнализации на объектах АО «АЖК» (Перенос срока исполнения мероприятии с 2024 года)</t>
  </si>
  <si>
    <t>Комплексные работы под ключ «Реконструкция ВЛ-0,4-10 кВ и ТП-10/0,4 кВ», ОБРЭС, с.Туймебаев» (Перенос срока исполнения мероприятии с 2024 года)</t>
  </si>
  <si>
    <t>Капитальный ремонт распределительных сетей и оборудования (Перенос срока исполнения мероприятии с 2024 года)</t>
  </si>
  <si>
    <t>Комплексные работы под ключ "Реконструкция КЛ РП-142, РП-145, РП-177 (РЭС-5)  (Перенос срока исполнения мероприятии с 2024 года)</t>
  </si>
  <si>
    <t>Комплексные работы под ключ Реконструкция КЛ от ТЭЦ-1 (РЭС-1) (Перенос срока исполнения мероприятии с 2024 года)</t>
  </si>
  <si>
    <t>Комплексные работы под ключ Реконструкция КЛ РП-116 (Перенос срока исполнения мероприятии с 2024 года)</t>
  </si>
  <si>
    <t>Комплексные работы под ключ Реконструкция КЛ РП-13 (Перенос срока исполнения мероприятии с 2024 года)</t>
  </si>
  <si>
    <t>Разработка ПСД: "Реконструкция ВЛ-0,4кВ от ТП ПС-23А" РЭС-5 город Алматы, Бостандыкский район" (Перенос срока исполнения мероприятии с 2024 года)</t>
  </si>
  <si>
    <t xml:space="preserve"> Реконструкция ЛЭП-110кВ №103А/104А с заменой существующего провода на композитный (Перенос срока исполнения мероприятии с 2024 года)</t>
  </si>
  <si>
    <t>5</t>
  </si>
  <si>
    <t>6</t>
  </si>
  <si>
    <t>22.1</t>
  </si>
  <si>
    <t>22.2</t>
  </si>
  <si>
    <t>23.1</t>
  </si>
  <si>
    <t>5.1</t>
  </si>
  <si>
    <t>6.1</t>
  </si>
  <si>
    <t>15.3</t>
  </si>
  <si>
    <t>17.2</t>
  </si>
  <si>
    <t>Реконструкция ВЛ-0,4 кВ от ТП ПС-47А», РЭС-1 город Алматы, Алатауский район</t>
  </si>
  <si>
    <t>ВЛ-0,4 кВ</t>
  </si>
  <si>
    <t>КЛ-10 кВ</t>
  </si>
  <si>
    <t xml:space="preserve">ВЛ-10 кВ </t>
  </si>
  <si>
    <t>КЛ-0,4 кВ</t>
  </si>
  <si>
    <t>Реконструкция ВЛ-0,4 кВ от ТП ПС-1А», РЭС-2 город Алматы, Алмалинский район</t>
  </si>
  <si>
    <t>Реконструкция ВЛ-0,4 кВ от ТП ф.14-171А, ф.66-147А», РЭС-3 город Алматы, Наурызбайский район</t>
  </si>
  <si>
    <t xml:space="preserve">Автоматизированный информационно-измерительный комплекс коммерческого и технического учета электроэнергии и устройств телемеханики (АИИС КТУЭ и УТМ) </t>
  </si>
  <si>
    <t>АИИС КТУЭ и УТМ</t>
  </si>
  <si>
    <t>Модем с интерфейсами RS-232/422/485 с расширенным диапазоном температур</t>
  </si>
  <si>
    <t>Реконструкция ПС 110 кВ №46А "Шоссейная" с заменой трансформаторов на 2х63МВА с КРУН-10кВ (Перенос срока исполнения мероприятии с 2024 года)</t>
  </si>
  <si>
    <t>Шкаф ТМ Sigmeco (1350х800х300)</t>
  </si>
  <si>
    <t>26.1</t>
  </si>
  <si>
    <t>26.2</t>
  </si>
  <si>
    <t>27.1</t>
  </si>
  <si>
    <t>28.1</t>
  </si>
  <si>
    <t>41.1</t>
  </si>
  <si>
    <t>Строительство ВЛ-10 кВ для изменения схемы ВЛ-10 кВ ф.3-111А" село Топар, Балхашский район"</t>
  </si>
  <si>
    <r>
      <t xml:space="preserve">Разработка ПСД «Расширение и установка систем </t>
    </r>
    <r>
      <rPr>
        <b/>
        <sz val="11"/>
        <color theme="1"/>
        <rFont val="Times New Roman"/>
        <family val="1"/>
        <charset val="204"/>
      </rPr>
      <t>ТМ на ПС, РП АО АЖК» (Перенос срока исполнения мероприятии с 2024 года)</t>
    </r>
  </si>
  <si>
    <t>7.1</t>
  </si>
  <si>
    <t>7.2</t>
  </si>
  <si>
    <r>
      <t xml:space="preserve">Разработка ПСД «Расширение и установка систем </t>
    </r>
    <r>
      <rPr>
        <b/>
        <sz val="11"/>
        <rFont val="Times New Roman"/>
        <family val="1"/>
        <charset val="204"/>
      </rPr>
      <t>АСКУЭ на ПС, РП АО «АЖК» (Перенос срока исполнения мероприятии с 2024 года)</t>
    </r>
  </si>
  <si>
    <t>48,143
12</t>
  </si>
  <si>
    <t>15.2</t>
  </si>
  <si>
    <t>123,966
1</t>
  </si>
  <si>
    <t>Поставка Линейно-подвесной арматуры</t>
  </si>
  <si>
    <t>Информация о реализации инвестиционной программы (проекта) в разрезе источников финансирования, тыс. тенге</t>
  </si>
  <si>
    <t>Количество в натуральных показателях</t>
  </si>
  <si>
    <t>план</t>
  </si>
  <si>
    <t>факт</t>
  </si>
  <si>
    <t>собственные средства</t>
  </si>
  <si>
    <t>заемные средства</t>
  </si>
  <si>
    <t>Информация субъекта естественной монополии</t>
  </si>
  <si>
    <t>АО "Алатау Жарық Компаниясы"</t>
  </si>
  <si>
    <t>(наименование субъекта)</t>
  </si>
  <si>
    <t>(вид деятельности)</t>
  </si>
  <si>
    <t>о ходе исполнения субъектом инвестиционной программы за 3 квартала 2025 года</t>
  </si>
  <si>
    <t>8.1</t>
  </si>
  <si>
    <t>8.2</t>
  </si>
  <si>
    <t>Перевод сетей 6 кВ на напряжение 10 кВ на ПС №6А, ПС №3А (ПС №168А). 2-ой этап</t>
  </si>
  <si>
    <t>Разработка ПСД: Реконструкция ВЛ-0,4кВ от ТП ПС-47А»,РЭС-1 город Алматы, Алатауский район</t>
  </si>
  <si>
    <t>Проектно-изыскательные работы (ПСД)</t>
  </si>
  <si>
    <t xml:space="preserve">Проведение комплексной вневедомственной экспертизы </t>
  </si>
  <si>
    <t>26</t>
  </si>
  <si>
    <t>Разработка ПСД: Реконструкция ВЛ-0,4 кВ от ТП ф.14-171А, ф.66-147А», РЭС-3 город Алматы, Наурызбайский район</t>
  </si>
  <si>
    <t>28</t>
  </si>
  <si>
    <t>Разработка ПСД: Реконструкция ВЛ-0,4 кВ от ТП ПС-1А», РЭС-2 город Алматы, Алмалинский район</t>
  </si>
  <si>
    <t>услуга</t>
  </si>
  <si>
    <t>Реконструкция ПС-220кВ №140А «Западная» с заменой автотрансформаторов</t>
  </si>
  <si>
    <t>Камера цифровая (налобная экшн-камера) 17 шт.+67шт.=84шт.</t>
  </si>
  <si>
    <t xml:space="preserve">Программное обеспечение, обновление программного-вычислительного комплекса АНАРЭС </t>
  </si>
  <si>
    <t>Приобретение основных средств и нематериальных активов</t>
  </si>
  <si>
    <t>Итого утвержденные в 2023 году дополнительные мероприятия на 2025 год в рамках реализации проекта "Тариф в обмен на инвестиции"</t>
  </si>
  <si>
    <t>Итого утвержденные в 2024 году дополнительные мероприятия на 2025 год в рамках реализации проекта "Тариф в обмен на инвестиции"</t>
  </si>
  <si>
    <t>Утвержденные в 2023 году дополнительные мероприятия на 2025 год в рамках реализации проекта "Тариф в обмен на инвестиции"</t>
  </si>
  <si>
    <t>Утвержденные в 2025 году дополнительные мероприятия на 2025 год в рамках реализации Национального проекта "Модернизация энергетического и коммунального секторов"</t>
  </si>
  <si>
    <t>Итого утвержденные в 2025 году дополнительные мероприятия на 2025 год в рамках реализации Национального проекта "Модернизация энергетического и коммунального секторов"</t>
  </si>
  <si>
    <t>Приобретение проводов  ВЛ СИП 3</t>
  </si>
  <si>
    <t>Приобретение кабеля 10 кВ</t>
  </si>
  <si>
    <t xml:space="preserve">Приобретение Щит постоянного тока BENNING </t>
  </si>
  <si>
    <t>15.4</t>
  </si>
  <si>
    <t>17.3</t>
  </si>
  <si>
    <t>17.4</t>
  </si>
  <si>
    <t>21</t>
  </si>
  <si>
    <t>23</t>
  </si>
  <si>
    <t>23.2</t>
  </si>
  <si>
    <t>24.1</t>
  </si>
  <si>
    <t>24.2</t>
  </si>
  <si>
    <t>24.3</t>
  </si>
  <si>
    <t>24.4</t>
  </si>
  <si>
    <t>27</t>
  </si>
  <si>
    <t>29</t>
  </si>
  <si>
    <t>29.1</t>
  </si>
  <si>
    <t>29.2</t>
  </si>
  <si>
    <t>30</t>
  </si>
  <si>
    <t>30.1</t>
  </si>
  <si>
    <t>30.2</t>
  </si>
  <si>
    <t>31</t>
  </si>
  <si>
    <t>31.1</t>
  </si>
  <si>
    <t>31.2</t>
  </si>
  <si>
    <t>32</t>
  </si>
  <si>
    <t>34.1</t>
  </si>
  <si>
    <t>36</t>
  </si>
  <si>
    <t>37</t>
  </si>
  <si>
    <t>37.1</t>
  </si>
  <si>
    <t>38.1</t>
  </si>
  <si>
    <t>38.2</t>
  </si>
  <si>
    <t>38.3</t>
  </si>
  <si>
    <t>38.4</t>
  </si>
  <si>
    <t>39.1</t>
  </si>
  <si>
    <t>39.2</t>
  </si>
  <si>
    <t>40.1</t>
  </si>
  <si>
    <t>40.2</t>
  </si>
  <si>
    <t>41.2</t>
  </si>
  <si>
    <t>42.1</t>
  </si>
  <si>
    <t>42.2</t>
  </si>
  <si>
    <t>43.1</t>
  </si>
  <si>
    <t>43.2</t>
  </si>
  <si>
    <t>44.1</t>
  </si>
  <si>
    <t>45.1</t>
  </si>
  <si>
    <t>Капитальный ремонт распределительных сетей и оборудования  (принятых на баланс АО "АЖК" бесхозных  сетей)</t>
  </si>
  <si>
    <t>Утвержденные в 2024 году дополнительные мероприятия на 2025 год в рамках реализации проекта "Тариф в обмен на инвестиции".</t>
  </si>
  <si>
    <t>передача и распределение электрической энергии.</t>
  </si>
  <si>
    <t>Утвержденные в 2025 году дополнительные мероприятия на 2025 год в рамках реализации Национального проекта "Модернизация энергетического и коммунального секторов".</t>
  </si>
  <si>
    <t>Утвержденные в 2023 году дополнительные мероприятия на 2025 год в рамках реализации проекта "Тариф в обмен на инвестиции".</t>
  </si>
  <si>
    <t>22.3</t>
  </si>
  <si>
    <t>22.4</t>
  </si>
  <si>
    <t>22.5</t>
  </si>
  <si>
    <t>22.6</t>
  </si>
  <si>
    <t>22.7</t>
  </si>
  <si>
    <t>22.8</t>
  </si>
  <si>
    <t>25.4</t>
  </si>
  <si>
    <t>26.3</t>
  </si>
  <si>
    <t>27.2</t>
  </si>
  <si>
    <t>32.1</t>
  </si>
  <si>
    <t>32.2</t>
  </si>
  <si>
    <t>32.3</t>
  </si>
  <si>
    <t>33</t>
  </si>
  <si>
    <t>35.1</t>
  </si>
  <si>
    <t>38</t>
  </si>
  <si>
    <t>38.5</t>
  </si>
  <si>
    <t>38.6</t>
  </si>
  <si>
    <t>38.7</t>
  </si>
  <si>
    <t>38.8</t>
  </si>
  <si>
    <t>38.9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</si>
  <si>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</si>
  <si>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</si>
  <si>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</si>
  <si>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</si>
  <si>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</si>
  <si>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</si>
  <si>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</si>
  <si>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</si>
  <si>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</si>
  <si>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38.19</t>
  </si>
  <si>
    <t>38.20</t>
  </si>
  <si>
    <t>38.21</t>
  </si>
  <si>
    <t>38.22</t>
  </si>
  <si>
    <t>38.23</t>
  </si>
  <si>
    <t>38.24</t>
  </si>
  <si>
    <t>38.25</t>
  </si>
  <si>
    <t>38.26</t>
  </si>
  <si>
    <t>38.27</t>
  </si>
  <si>
    <t>38.28</t>
  </si>
  <si>
    <t>38.29</t>
  </si>
  <si>
    <t>38.30</t>
  </si>
  <si>
    <t>38.31</t>
  </si>
  <si>
    <t>38.32</t>
  </si>
  <si>
    <t>38.33</t>
  </si>
  <si>
    <t>38.34</t>
  </si>
  <si>
    <t>38.35</t>
  </si>
  <si>
    <t>38.36</t>
  </si>
  <si>
    <t>39.3</t>
  </si>
  <si>
    <t>39.4</t>
  </si>
  <si>
    <t>40</t>
  </si>
  <si>
    <t>43.3</t>
  </si>
  <si>
    <t>43.4</t>
  </si>
  <si>
    <t>44</t>
  </si>
  <si>
    <t>44.2</t>
  </si>
  <si>
    <t>46.1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</si>
</sst>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_-* #,##0_р_._-;\-* #,##0_р_._-;_-* &quot;-&quot;??_р_._-;_-@_-"/>
    <numFmt numFmtId="165" formatCode="_-* #,##0.00_р_._-;\-* #,##0.00_р_._-;_-* &quot;-&quot;??_р_._-;_-@_-"/>
    <numFmt numFmtId="166" formatCode="0.000"/>
    <numFmt numFmtId="167" formatCode="0.0"/>
    <numFmt numFmtId="168" formatCode="_-* #,##0.00\ _р_._-;\-* #,##0.00\ _р_._-;_-* &quot;-&quot;??\ _р_._-;_-@_-"/>
    <numFmt numFmtId="169" formatCode="_-* #,##0\ _₽_-;\-* #,##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>
      <alignment horizontal="left" vertical="top"/>
    </xf>
    <xf numFmtId="0" fontId="8" fillId="0" borderId="0"/>
    <xf numFmtId="0" fontId="3" fillId="0" borderId="0"/>
    <xf numFmtId="0" fontId="1" fillId="0" borderId="0"/>
    <xf numFmtId="0" fontId="9" fillId="0" borderId="0"/>
    <xf numFmtId="0" fontId="4" fillId="0" borderId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8" fillId="0" borderId="0">
      <alignment vertical="top"/>
    </xf>
    <xf numFmtId="0" fontId="2" fillId="0" borderId="0"/>
    <xf numFmtId="165" fontId="2" fillId="0" borderId="0" applyFont="0" applyFill="0" applyBorder="0" applyAlignment="0" applyProtection="0"/>
  </cellStyleXfs>
  <cellXfs count="250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vertical="center" wrapText="1"/>
    </xf>
    <xf numFmtId="164" fontId="12" fillId="0" borderId="4" xfId="1" applyNumberFormat="1" applyFont="1" applyBorder="1" applyAlignment="1">
      <alignment vertical="center" wrapText="1"/>
    </xf>
    <xf numFmtId="0" fontId="12" fillId="0" borderId="0" xfId="0" applyFont="1"/>
    <xf numFmtId="0" fontId="13" fillId="2" borderId="0" xfId="0" applyFont="1" applyFill="1"/>
    <xf numFmtId="0" fontId="6" fillId="3" borderId="0" xfId="0" applyFont="1" applyFill="1"/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13" fillId="0" borderId="1" xfId="1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indent="8"/>
    </xf>
    <xf numFmtId="0" fontId="12" fillId="3" borderId="1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vertical="center"/>
    </xf>
    <xf numFmtId="49" fontId="12" fillId="0" borderId="0" xfId="0" applyNumberFormat="1" applyFont="1" applyFill="1" applyAlignment="1">
      <alignment horizontal="center"/>
    </xf>
    <xf numFmtId="0" fontId="13" fillId="0" borderId="0" xfId="0" applyFont="1" applyFill="1"/>
    <xf numFmtId="0" fontId="12" fillId="3" borderId="5" xfId="0" applyFont="1" applyFill="1" applyBorder="1" applyAlignment="1">
      <alignment horizontal="center" vertical="center"/>
    </xf>
    <xf numFmtId="3" fontId="12" fillId="3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49" fontId="13" fillId="3" borderId="1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69" fontId="12" fillId="0" borderId="1" xfId="3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3" fontId="12" fillId="3" borderId="24" xfId="0" applyNumberFormat="1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2" fillId="0" borderId="0" xfId="0" applyFont="1" applyFill="1"/>
    <xf numFmtId="49" fontId="12" fillId="0" borderId="9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3" fillId="0" borderId="4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 wrapText="1"/>
    </xf>
    <xf numFmtId="164" fontId="12" fillId="0" borderId="4" xfId="1" applyNumberFormat="1" applyFont="1" applyFill="1" applyBorder="1" applyAlignment="1">
      <alignment horizontal="right" vertical="center" wrapText="1"/>
    </xf>
    <xf numFmtId="3" fontId="12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/>
    <xf numFmtId="166" fontId="13" fillId="0" borderId="1" xfId="0" applyNumberFormat="1" applyFont="1" applyFill="1" applyBorder="1"/>
    <xf numFmtId="0" fontId="13" fillId="0" borderId="1" xfId="0" applyFont="1" applyFill="1" applyBorder="1"/>
    <xf numFmtId="0" fontId="2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 wrapText="1"/>
    </xf>
    <xf numFmtId="1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164" fontId="12" fillId="0" borderId="4" xfId="1" applyNumberFormat="1" applyFont="1" applyFill="1" applyBorder="1" applyAlignment="1">
      <alignment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center" vertical="center" wrapText="1"/>
    </xf>
    <xf numFmtId="164" fontId="13" fillId="0" borderId="11" xfId="1" applyNumberFormat="1" applyFont="1" applyFill="1" applyBorder="1" applyAlignment="1">
      <alignment horizontal="right" vertical="center" wrapText="1"/>
    </xf>
    <xf numFmtId="164" fontId="12" fillId="0" borderId="11" xfId="1" applyNumberFormat="1" applyFont="1" applyFill="1" applyBorder="1" applyAlignment="1">
      <alignment vertical="center" wrapText="1"/>
    </xf>
    <xf numFmtId="164" fontId="12" fillId="0" borderId="14" xfId="1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3" fontId="12" fillId="0" borderId="12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2" fillId="0" borderId="4" xfId="0" applyNumberFormat="1" applyFont="1" applyFill="1" applyBorder="1" applyAlignment="1">
      <alignment vertical="center"/>
    </xf>
    <xf numFmtId="166" fontId="15" fillId="0" borderId="1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/>
    <xf numFmtId="0" fontId="12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4" fontId="13" fillId="0" borderId="14" xfId="1" applyNumberFormat="1" applyFont="1" applyFill="1" applyBorder="1" applyAlignment="1">
      <alignment horizontal="right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6" fillId="0" borderId="12" xfId="0" applyFont="1" applyFill="1" applyBorder="1"/>
    <xf numFmtId="0" fontId="13" fillId="3" borderId="1" xfId="0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/>
    </xf>
    <xf numFmtId="3" fontId="12" fillId="0" borderId="12" xfId="0" applyNumberFormat="1" applyFont="1" applyFill="1" applyBorder="1" applyAlignment="1">
      <alignment horizontal="right" vertical="center"/>
    </xf>
    <xf numFmtId="164" fontId="12" fillId="0" borderId="12" xfId="1" applyNumberFormat="1" applyFont="1" applyFill="1" applyBorder="1" applyAlignment="1">
      <alignment vertical="center" wrapText="1"/>
    </xf>
    <xf numFmtId="164" fontId="12" fillId="0" borderId="13" xfId="1" applyNumberFormat="1" applyFont="1" applyFill="1" applyBorder="1" applyAlignment="1">
      <alignment vertical="center" wrapText="1"/>
    </xf>
    <xf numFmtId="164" fontId="6" fillId="0" borderId="0" xfId="0" applyNumberFormat="1" applyFont="1" applyFill="1"/>
    <xf numFmtId="164" fontId="6" fillId="0" borderId="26" xfId="0" applyNumberFormat="1" applyFont="1" applyFill="1" applyBorder="1"/>
    <xf numFmtId="3" fontId="12" fillId="0" borderId="1" xfId="0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3" fontId="13" fillId="0" borderId="12" xfId="0" applyNumberFormat="1" applyFont="1" applyFill="1" applyBorder="1" applyAlignment="1">
      <alignment horizontal="center" vertical="center"/>
    </xf>
    <xf numFmtId="164" fontId="13" fillId="0" borderId="12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3" fontId="12" fillId="0" borderId="12" xfId="0" applyNumberFormat="1" applyFont="1" applyFill="1" applyBorder="1" applyAlignment="1">
      <alignment horizontal="center" vertical="center"/>
    </xf>
    <xf numFmtId="164" fontId="12" fillId="0" borderId="12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center"/>
    </xf>
    <xf numFmtId="0" fontId="26" fillId="0" borderId="0" xfId="0" applyFont="1" applyFill="1"/>
    <xf numFmtId="0" fontId="27" fillId="2" borderId="0" xfId="0" applyFont="1" applyFill="1" applyAlignment="1">
      <alignment horizontal="right"/>
    </xf>
    <xf numFmtId="0" fontId="28" fillId="0" borderId="0" xfId="0" applyFont="1" applyAlignment="1">
      <alignment horizontal="left" indent="8"/>
    </xf>
    <xf numFmtId="0" fontId="27" fillId="2" borderId="0" xfId="0" applyFont="1" applyFill="1" applyAlignment="1">
      <alignment horizontal="center" vertical="center"/>
    </xf>
    <xf numFmtId="3" fontId="27" fillId="2" borderId="0" xfId="0" applyNumberFormat="1" applyFont="1" applyFill="1"/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horizontal="left" vertical="center" indent="50"/>
    </xf>
    <xf numFmtId="0" fontId="27" fillId="2" borderId="0" xfId="0" applyFont="1" applyFill="1"/>
    <xf numFmtId="0" fontId="26" fillId="2" borderId="0" xfId="0" applyFont="1" applyFill="1"/>
    <xf numFmtId="49" fontId="12" fillId="3" borderId="17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11" fillId="0" borderId="11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164" fontId="13" fillId="0" borderId="14" xfId="1" applyNumberFormat="1" applyFont="1" applyFill="1" applyBorder="1" applyAlignment="1">
      <alignment horizontal="center" vertical="center" wrapText="1"/>
    </xf>
    <xf numFmtId="164" fontId="13" fillId="0" borderId="19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13" fillId="0" borderId="4" xfId="1" applyNumberFormat="1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3" fontId="13" fillId="0" borderId="12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horizontal="center" vertical="center"/>
    </xf>
    <xf numFmtId="0" fontId="16" fillId="4" borderId="5" xfId="0" applyFont="1" applyFill="1" applyBorder="1"/>
    <xf numFmtId="0" fontId="16" fillId="4" borderId="24" xfId="0" applyFont="1" applyFill="1" applyBorder="1"/>
    <xf numFmtId="0" fontId="0" fillId="0" borderId="14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64" fontId="13" fillId="0" borderId="11" xfId="1" applyNumberFormat="1" applyFont="1" applyFill="1" applyBorder="1" applyAlignment="1">
      <alignment horizontal="center" vertical="center" wrapText="1"/>
    </xf>
    <xf numFmtId="164" fontId="13" fillId="0" borderId="18" xfId="1" applyNumberFormat="1" applyFont="1" applyFill="1" applyBorder="1" applyAlignment="1">
      <alignment horizontal="center" vertical="center" wrapText="1"/>
    </xf>
    <xf numFmtId="164" fontId="13" fillId="0" borderId="12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14" xfId="1" applyNumberFormat="1" applyFont="1" applyFill="1" applyBorder="1" applyAlignment="1">
      <alignment horizontal="center" vertical="center" wrapText="1"/>
    </xf>
    <xf numFmtId="164" fontId="12" fillId="0" borderId="13" xfId="1" applyNumberFormat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 wrapText="1"/>
    </xf>
    <xf numFmtId="164" fontId="12" fillId="0" borderId="12" xfId="1" applyNumberFormat="1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center" vertical="center"/>
    </xf>
    <xf numFmtId="49" fontId="12" fillId="4" borderId="24" xfId="0" applyNumberFormat="1" applyFont="1" applyFill="1" applyBorder="1" applyAlignment="1">
      <alignment horizontal="center" vertical="center"/>
    </xf>
    <xf numFmtId="164" fontId="13" fillId="0" borderId="13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/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0" borderId="12" xfId="1" applyNumberFormat="1" applyFont="1" applyFill="1" applyBorder="1" applyAlignment="1">
      <alignment horizontal="right" vertical="center" wrapText="1"/>
    </xf>
    <xf numFmtId="164" fontId="13" fillId="0" borderId="13" xfId="1" applyNumberFormat="1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11" xfId="0" applyNumberFormat="1" applyFont="1" applyFill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3" fontId="15" fillId="0" borderId="12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3" fontId="12" fillId="0" borderId="20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64" fontId="12" fillId="0" borderId="18" xfId="1" applyNumberFormat="1" applyFont="1" applyFill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right" vertical="center" wrapText="1"/>
    </xf>
    <xf numFmtId="0" fontId="12" fillId="0" borderId="18" xfId="0" applyFont="1" applyFill="1" applyBorder="1" applyAlignment="1">
      <alignment horizontal="center" vertical="center"/>
    </xf>
  </cellXfs>
  <cellStyles count="35">
    <cellStyle name="_Elvira-Payroll_LATEST_Transformation_schedule_Lancaster_Petroleum_30092009_ v3" xfId="32" xr:uid="{00000000-0005-0000-0000-000000000000}"/>
    <cellStyle name="S4" xfId="6" xr:uid="{00000000-0005-0000-0000-000001000000}"/>
    <cellStyle name="Обычный" xfId="0" builtinId="0"/>
    <cellStyle name="Обычный 10 2 2" xfId="33" xr:uid="{00000000-0005-0000-0000-000003000000}"/>
    <cellStyle name="Обычный 2" xfId="4" xr:uid="{00000000-0005-0000-0000-000004000000}"/>
    <cellStyle name="Обычный 3" xfId="7" xr:uid="{00000000-0005-0000-0000-000005000000}"/>
    <cellStyle name="Обычный 3 2" xfId="1" xr:uid="{00000000-0005-0000-0000-000006000000}"/>
    <cellStyle name="Обычный 3 2 2 2 2" xfId="8" xr:uid="{00000000-0005-0000-0000-000007000000}"/>
    <cellStyle name="Обычный 3 2 2 5" xfId="9" xr:uid="{00000000-0005-0000-0000-000008000000}"/>
    <cellStyle name="Обычный 4" xfId="10" xr:uid="{00000000-0005-0000-0000-000009000000}"/>
    <cellStyle name="Обычный 58" xfId="11" xr:uid="{00000000-0005-0000-0000-00000A000000}"/>
    <cellStyle name="Обычный 59" xfId="12" xr:uid="{00000000-0005-0000-0000-00000B000000}"/>
    <cellStyle name="Процентный 2" xfId="15" xr:uid="{00000000-0005-0000-0000-00000C000000}"/>
    <cellStyle name="Финансовый" xfId="30" builtinId="3"/>
    <cellStyle name="Финансовый 2" xfId="5" xr:uid="{00000000-0005-0000-0000-00000E000000}"/>
    <cellStyle name="Финансовый 2 10 4" xfId="3" xr:uid="{00000000-0005-0000-0000-00000F000000}"/>
    <cellStyle name="Финансовый 2 2" xfId="16" xr:uid="{00000000-0005-0000-0000-000010000000}"/>
    <cellStyle name="Финансовый 2 2 2" xfId="20" xr:uid="{00000000-0005-0000-0000-000011000000}"/>
    <cellStyle name="Финансовый 2 2 2 2" xfId="28" xr:uid="{00000000-0005-0000-0000-000012000000}"/>
    <cellStyle name="Финансовый 2 2 3" xfId="24" xr:uid="{00000000-0005-0000-0000-000013000000}"/>
    <cellStyle name="Финансовый 2 3" xfId="17" xr:uid="{00000000-0005-0000-0000-000014000000}"/>
    <cellStyle name="Финансовый 2 3 2" xfId="21" xr:uid="{00000000-0005-0000-0000-000015000000}"/>
    <cellStyle name="Финансовый 2 3 2 2" xfId="29" xr:uid="{00000000-0005-0000-0000-000016000000}"/>
    <cellStyle name="Финансовый 2 3 3" xfId="25" xr:uid="{00000000-0005-0000-0000-000017000000}"/>
    <cellStyle name="Финансовый 2 4" xfId="18" xr:uid="{00000000-0005-0000-0000-000018000000}"/>
    <cellStyle name="Финансовый 2 4 2" xfId="26" xr:uid="{00000000-0005-0000-0000-000019000000}"/>
    <cellStyle name="Финансовый 2 5" xfId="22" xr:uid="{00000000-0005-0000-0000-00001A000000}"/>
    <cellStyle name="Финансовый 3" xfId="2" xr:uid="{00000000-0005-0000-0000-00001B000000}"/>
    <cellStyle name="Финансовый 3 2 4" xfId="34" xr:uid="{00000000-0005-0000-0000-00001C000000}"/>
    <cellStyle name="Финансовый 4" xfId="13" xr:uid="{00000000-0005-0000-0000-00001D000000}"/>
    <cellStyle name="Финансовый 5" xfId="14" xr:uid="{00000000-0005-0000-0000-00001E000000}"/>
    <cellStyle name="Финансовый 5 2" xfId="19" xr:uid="{00000000-0005-0000-0000-00001F000000}"/>
    <cellStyle name="Финансовый 5 2 2" xfId="27" xr:uid="{00000000-0005-0000-0000-000020000000}"/>
    <cellStyle name="Финансовый 5 3" xfId="23" xr:uid="{00000000-0005-0000-0000-000021000000}"/>
    <cellStyle name="Финансовый 6" xfId="31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6"/>
  <sheetViews>
    <sheetView tabSelected="1" view="pageBreakPreview" zoomScale="58" zoomScaleNormal="80" zoomScaleSheetLayoutView="58" workbookViewId="0">
      <pane xSplit="4" ySplit="14" topLeftCell="E15" activePane="bottomRight" state="frozen"/>
      <selection pane="topRight" activeCell="D1" sqref="D1"/>
      <selection pane="bottomLeft" activeCell="A14" sqref="A14"/>
      <selection pane="bottomRight" activeCell="C10" sqref="C10"/>
    </sheetView>
  </sheetViews>
  <sheetFormatPr defaultRowHeight="15.75" x14ac:dyDescent="0.25"/>
  <cols>
    <col min="1" max="1" width="9.140625" style="55"/>
    <col min="2" max="2" width="10.28515625" style="4" customWidth="1"/>
    <col min="3" max="3" width="103.140625" style="2" customWidth="1"/>
    <col min="4" max="4" width="17.28515625" style="3" customWidth="1"/>
    <col min="5" max="6" width="18.42578125" style="3" customWidth="1"/>
    <col min="7" max="8" width="17.85546875" style="1" customWidth="1"/>
    <col min="9" max="10" width="17.85546875" style="5" customWidth="1"/>
    <col min="11" max="16" width="17.85546875" style="1" customWidth="1"/>
    <col min="17" max="17" width="24.5703125" style="1" customWidth="1"/>
    <col min="18" max="18" width="9.140625" style="55"/>
    <col min="19" max="19" width="10.28515625" style="1" bestFit="1" customWidth="1"/>
    <col min="20" max="20" width="16.140625" style="1" customWidth="1"/>
    <col min="21" max="21" width="16.28515625" style="1" customWidth="1"/>
    <col min="22" max="234" width="9.140625" style="1"/>
    <col min="235" max="235" width="8.42578125" style="1" customWidth="1"/>
    <col min="236" max="236" width="62.5703125" style="1" customWidth="1"/>
    <col min="237" max="237" width="21" style="1" customWidth="1"/>
    <col min="238" max="238" width="15.42578125" style="1" customWidth="1"/>
    <col min="239" max="239" width="18.28515625" style="1" customWidth="1"/>
    <col min="240" max="243" width="16.5703125" style="1" customWidth="1"/>
    <col min="244" max="244" width="15.85546875" style="1" customWidth="1"/>
    <col min="245" max="245" width="11.28515625" style="1" customWidth="1"/>
    <col min="246" max="490" width="9.140625" style="1"/>
    <col min="491" max="491" width="8.42578125" style="1" customWidth="1"/>
    <col min="492" max="492" width="62.5703125" style="1" customWidth="1"/>
    <col min="493" max="493" width="21" style="1" customWidth="1"/>
    <col min="494" max="494" width="15.42578125" style="1" customWidth="1"/>
    <col min="495" max="495" width="18.28515625" style="1" customWidth="1"/>
    <col min="496" max="499" width="16.5703125" style="1" customWidth="1"/>
    <col min="500" max="500" width="15.85546875" style="1" customWidth="1"/>
    <col min="501" max="501" width="11.28515625" style="1" customWidth="1"/>
    <col min="502" max="746" width="9.140625" style="1"/>
    <col min="747" max="747" width="8.42578125" style="1" customWidth="1"/>
    <col min="748" max="748" width="62.5703125" style="1" customWidth="1"/>
    <col min="749" max="749" width="21" style="1" customWidth="1"/>
    <col min="750" max="750" width="15.42578125" style="1" customWidth="1"/>
    <col min="751" max="751" width="18.28515625" style="1" customWidth="1"/>
    <col min="752" max="755" width="16.5703125" style="1" customWidth="1"/>
    <col min="756" max="756" width="15.85546875" style="1" customWidth="1"/>
    <col min="757" max="757" width="11.28515625" style="1" customWidth="1"/>
    <col min="758" max="1002" width="9.140625" style="1"/>
    <col min="1003" max="1003" width="8.42578125" style="1" customWidth="1"/>
    <col min="1004" max="1004" width="62.5703125" style="1" customWidth="1"/>
    <col min="1005" max="1005" width="21" style="1" customWidth="1"/>
    <col min="1006" max="1006" width="15.42578125" style="1" customWidth="1"/>
    <col min="1007" max="1007" width="18.28515625" style="1" customWidth="1"/>
    <col min="1008" max="1011" width="16.5703125" style="1" customWidth="1"/>
    <col min="1012" max="1012" width="15.85546875" style="1" customWidth="1"/>
    <col min="1013" max="1013" width="11.28515625" style="1" customWidth="1"/>
    <col min="1014" max="1258" width="9.140625" style="1"/>
    <col min="1259" max="1259" width="8.42578125" style="1" customWidth="1"/>
    <col min="1260" max="1260" width="62.5703125" style="1" customWidth="1"/>
    <col min="1261" max="1261" width="21" style="1" customWidth="1"/>
    <col min="1262" max="1262" width="15.42578125" style="1" customWidth="1"/>
    <col min="1263" max="1263" width="18.28515625" style="1" customWidth="1"/>
    <col min="1264" max="1267" width="16.5703125" style="1" customWidth="1"/>
    <col min="1268" max="1268" width="15.85546875" style="1" customWidth="1"/>
    <col min="1269" max="1269" width="11.28515625" style="1" customWidth="1"/>
    <col min="1270" max="1514" width="9.140625" style="1"/>
    <col min="1515" max="1515" width="8.42578125" style="1" customWidth="1"/>
    <col min="1516" max="1516" width="62.5703125" style="1" customWidth="1"/>
    <col min="1517" max="1517" width="21" style="1" customWidth="1"/>
    <col min="1518" max="1518" width="15.42578125" style="1" customWidth="1"/>
    <col min="1519" max="1519" width="18.28515625" style="1" customWidth="1"/>
    <col min="1520" max="1523" width="16.5703125" style="1" customWidth="1"/>
    <col min="1524" max="1524" width="15.85546875" style="1" customWidth="1"/>
    <col min="1525" max="1525" width="11.28515625" style="1" customWidth="1"/>
    <col min="1526" max="1770" width="9.140625" style="1"/>
    <col min="1771" max="1771" width="8.42578125" style="1" customWidth="1"/>
    <col min="1772" max="1772" width="62.5703125" style="1" customWidth="1"/>
    <col min="1773" max="1773" width="21" style="1" customWidth="1"/>
    <col min="1774" max="1774" width="15.42578125" style="1" customWidth="1"/>
    <col min="1775" max="1775" width="18.28515625" style="1" customWidth="1"/>
    <col min="1776" max="1779" width="16.5703125" style="1" customWidth="1"/>
    <col min="1780" max="1780" width="15.85546875" style="1" customWidth="1"/>
    <col min="1781" max="1781" width="11.28515625" style="1" customWidth="1"/>
    <col min="1782" max="2026" width="9.140625" style="1"/>
    <col min="2027" max="2027" width="8.42578125" style="1" customWidth="1"/>
    <col min="2028" max="2028" width="62.5703125" style="1" customWidth="1"/>
    <col min="2029" max="2029" width="21" style="1" customWidth="1"/>
    <col min="2030" max="2030" width="15.42578125" style="1" customWidth="1"/>
    <col min="2031" max="2031" width="18.28515625" style="1" customWidth="1"/>
    <col min="2032" max="2035" width="16.5703125" style="1" customWidth="1"/>
    <col min="2036" max="2036" width="15.85546875" style="1" customWidth="1"/>
    <col min="2037" max="2037" width="11.28515625" style="1" customWidth="1"/>
    <col min="2038" max="2282" width="9.140625" style="1"/>
    <col min="2283" max="2283" width="8.42578125" style="1" customWidth="1"/>
    <col min="2284" max="2284" width="62.5703125" style="1" customWidth="1"/>
    <col min="2285" max="2285" width="21" style="1" customWidth="1"/>
    <col min="2286" max="2286" width="15.42578125" style="1" customWidth="1"/>
    <col min="2287" max="2287" width="18.28515625" style="1" customWidth="1"/>
    <col min="2288" max="2291" width="16.5703125" style="1" customWidth="1"/>
    <col min="2292" max="2292" width="15.85546875" style="1" customWidth="1"/>
    <col min="2293" max="2293" width="11.28515625" style="1" customWidth="1"/>
    <col min="2294" max="2538" width="9.140625" style="1"/>
    <col min="2539" max="2539" width="8.42578125" style="1" customWidth="1"/>
    <col min="2540" max="2540" width="62.5703125" style="1" customWidth="1"/>
    <col min="2541" max="2541" width="21" style="1" customWidth="1"/>
    <col min="2542" max="2542" width="15.42578125" style="1" customWidth="1"/>
    <col min="2543" max="2543" width="18.28515625" style="1" customWidth="1"/>
    <col min="2544" max="2547" width="16.5703125" style="1" customWidth="1"/>
    <col min="2548" max="2548" width="15.85546875" style="1" customWidth="1"/>
    <col min="2549" max="2549" width="11.28515625" style="1" customWidth="1"/>
    <col min="2550" max="2794" width="9.140625" style="1"/>
    <col min="2795" max="2795" width="8.42578125" style="1" customWidth="1"/>
    <col min="2796" max="2796" width="62.5703125" style="1" customWidth="1"/>
    <col min="2797" max="2797" width="21" style="1" customWidth="1"/>
    <col min="2798" max="2798" width="15.42578125" style="1" customWidth="1"/>
    <col min="2799" max="2799" width="18.28515625" style="1" customWidth="1"/>
    <col min="2800" max="2803" width="16.5703125" style="1" customWidth="1"/>
    <col min="2804" max="2804" width="15.85546875" style="1" customWidth="1"/>
    <col min="2805" max="2805" width="11.28515625" style="1" customWidth="1"/>
    <col min="2806" max="3050" width="9.140625" style="1"/>
    <col min="3051" max="3051" width="8.42578125" style="1" customWidth="1"/>
    <col min="3052" max="3052" width="62.5703125" style="1" customWidth="1"/>
    <col min="3053" max="3053" width="21" style="1" customWidth="1"/>
    <col min="3054" max="3054" width="15.42578125" style="1" customWidth="1"/>
    <col min="3055" max="3055" width="18.28515625" style="1" customWidth="1"/>
    <col min="3056" max="3059" width="16.5703125" style="1" customWidth="1"/>
    <col min="3060" max="3060" width="15.85546875" style="1" customWidth="1"/>
    <col min="3061" max="3061" width="11.28515625" style="1" customWidth="1"/>
    <col min="3062" max="3306" width="9.140625" style="1"/>
    <col min="3307" max="3307" width="8.42578125" style="1" customWidth="1"/>
    <col min="3308" max="3308" width="62.5703125" style="1" customWidth="1"/>
    <col min="3309" max="3309" width="21" style="1" customWidth="1"/>
    <col min="3310" max="3310" width="15.42578125" style="1" customWidth="1"/>
    <col min="3311" max="3311" width="18.28515625" style="1" customWidth="1"/>
    <col min="3312" max="3315" width="16.5703125" style="1" customWidth="1"/>
    <col min="3316" max="3316" width="15.85546875" style="1" customWidth="1"/>
    <col min="3317" max="3317" width="11.28515625" style="1" customWidth="1"/>
    <col min="3318" max="3562" width="9.140625" style="1"/>
    <col min="3563" max="3563" width="8.42578125" style="1" customWidth="1"/>
    <col min="3564" max="3564" width="62.5703125" style="1" customWidth="1"/>
    <col min="3565" max="3565" width="21" style="1" customWidth="1"/>
    <col min="3566" max="3566" width="15.42578125" style="1" customWidth="1"/>
    <col min="3567" max="3567" width="18.28515625" style="1" customWidth="1"/>
    <col min="3568" max="3571" width="16.5703125" style="1" customWidth="1"/>
    <col min="3572" max="3572" width="15.85546875" style="1" customWidth="1"/>
    <col min="3573" max="3573" width="11.28515625" style="1" customWidth="1"/>
    <col min="3574" max="3818" width="9.140625" style="1"/>
    <col min="3819" max="3819" width="8.42578125" style="1" customWidth="1"/>
    <col min="3820" max="3820" width="62.5703125" style="1" customWidth="1"/>
    <col min="3821" max="3821" width="21" style="1" customWidth="1"/>
    <col min="3822" max="3822" width="15.42578125" style="1" customWidth="1"/>
    <col min="3823" max="3823" width="18.28515625" style="1" customWidth="1"/>
    <col min="3824" max="3827" width="16.5703125" style="1" customWidth="1"/>
    <col min="3828" max="3828" width="15.85546875" style="1" customWidth="1"/>
    <col min="3829" max="3829" width="11.28515625" style="1" customWidth="1"/>
    <col min="3830" max="4074" width="9.140625" style="1"/>
    <col min="4075" max="4075" width="8.42578125" style="1" customWidth="1"/>
    <col min="4076" max="4076" width="62.5703125" style="1" customWidth="1"/>
    <col min="4077" max="4077" width="21" style="1" customWidth="1"/>
    <col min="4078" max="4078" width="15.42578125" style="1" customWidth="1"/>
    <col min="4079" max="4079" width="18.28515625" style="1" customWidth="1"/>
    <col min="4080" max="4083" width="16.5703125" style="1" customWidth="1"/>
    <col min="4084" max="4084" width="15.85546875" style="1" customWidth="1"/>
    <col min="4085" max="4085" width="11.28515625" style="1" customWidth="1"/>
    <col min="4086" max="4330" width="9.140625" style="1"/>
    <col min="4331" max="4331" width="8.42578125" style="1" customWidth="1"/>
    <col min="4332" max="4332" width="62.5703125" style="1" customWidth="1"/>
    <col min="4333" max="4333" width="21" style="1" customWidth="1"/>
    <col min="4334" max="4334" width="15.42578125" style="1" customWidth="1"/>
    <col min="4335" max="4335" width="18.28515625" style="1" customWidth="1"/>
    <col min="4336" max="4339" width="16.5703125" style="1" customWidth="1"/>
    <col min="4340" max="4340" width="15.85546875" style="1" customWidth="1"/>
    <col min="4341" max="4341" width="11.28515625" style="1" customWidth="1"/>
    <col min="4342" max="4586" width="9.140625" style="1"/>
    <col min="4587" max="4587" width="8.42578125" style="1" customWidth="1"/>
    <col min="4588" max="4588" width="62.5703125" style="1" customWidth="1"/>
    <col min="4589" max="4589" width="21" style="1" customWidth="1"/>
    <col min="4590" max="4590" width="15.42578125" style="1" customWidth="1"/>
    <col min="4591" max="4591" width="18.28515625" style="1" customWidth="1"/>
    <col min="4592" max="4595" width="16.5703125" style="1" customWidth="1"/>
    <col min="4596" max="4596" width="15.85546875" style="1" customWidth="1"/>
    <col min="4597" max="4597" width="11.28515625" style="1" customWidth="1"/>
    <col min="4598" max="4842" width="9.140625" style="1"/>
    <col min="4843" max="4843" width="8.42578125" style="1" customWidth="1"/>
    <col min="4844" max="4844" width="62.5703125" style="1" customWidth="1"/>
    <col min="4845" max="4845" width="21" style="1" customWidth="1"/>
    <col min="4846" max="4846" width="15.42578125" style="1" customWidth="1"/>
    <col min="4847" max="4847" width="18.28515625" style="1" customWidth="1"/>
    <col min="4848" max="4851" width="16.5703125" style="1" customWidth="1"/>
    <col min="4852" max="4852" width="15.85546875" style="1" customWidth="1"/>
    <col min="4853" max="4853" width="11.28515625" style="1" customWidth="1"/>
    <col min="4854" max="5098" width="9.140625" style="1"/>
    <col min="5099" max="5099" width="8.42578125" style="1" customWidth="1"/>
    <col min="5100" max="5100" width="62.5703125" style="1" customWidth="1"/>
    <col min="5101" max="5101" width="21" style="1" customWidth="1"/>
    <col min="5102" max="5102" width="15.42578125" style="1" customWidth="1"/>
    <col min="5103" max="5103" width="18.28515625" style="1" customWidth="1"/>
    <col min="5104" max="5107" width="16.5703125" style="1" customWidth="1"/>
    <col min="5108" max="5108" width="15.85546875" style="1" customWidth="1"/>
    <col min="5109" max="5109" width="11.28515625" style="1" customWidth="1"/>
    <col min="5110" max="5354" width="9.140625" style="1"/>
    <col min="5355" max="5355" width="8.42578125" style="1" customWidth="1"/>
    <col min="5356" max="5356" width="62.5703125" style="1" customWidth="1"/>
    <col min="5357" max="5357" width="21" style="1" customWidth="1"/>
    <col min="5358" max="5358" width="15.42578125" style="1" customWidth="1"/>
    <col min="5359" max="5359" width="18.28515625" style="1" customWidth="1"/>
    <col min="5360" max="5363" width="16.5703125" style="1" customWidth="1"/>
    <col min="5364" max="5364" width="15.85546875" style="1" customWidth="1"/>
    <col min="5365" max="5365" width="11.28515625" style="1" customWidth="1"/>
    <col min="5366" max="5610" width="9.140625" style="1"/>
    <col min="5611" max="5611" width="8.42578125" style="1" customWidth="1"/>
    <col min="5612" max="5612" width="62.5703125" style="1" customWidth="1"/>
    <col min="5613" max="5613" width="21" style="1" customWidth="1"/>
    <col min="5614" max="5614" width="15.42578125" style="1" customWidth="1"/>
    <col min="5615" max="5615" width="18.28515625" style="1" customWidth="1"/>
    <col min="5616" max="5619" width="16.5703125" style="1" customWidth="1"/>
    <col min="5620" max="5620" width="15.85546875" style="1" customWidth="1"/>
    <col min="5621" max="5621" width="11.28515625" style="1" customWidth="1"/>
    <col min="5622" max="5866" width="9.140625" style="1"/>
    <col min="5867" max="5867" width="8.42578125" style="1" customWidth="1"/>
    <col min="5868" max="5868" width="62.5703125" style="1" customWidth="1"/>
    <col min="5869" max="5869" width="21" style="1" customWidth="1"/>
    <col min="5870" max="5870" width="15.42578125" style="1" customWidth="1"/>
    <col min="5871" max="5871" width="18.28515625" style="1" customWidth="1"/>
    <col min="5872" max="5875" width="16.5703125" style="1" customWidth="1"/>
    <col min="5876" max="5876" width="15.85546875" style="1" customWidth="1"/>
    <col min="5877" max="5877" width="11.28515625" style="1" customWidth="1"/>
    <col min="5878" max="6122" width="9.140625" style="1"/>
    <col min="6123" max="6123" width="8.42578125" style="1" customWidth="1"/>
    <col min="6124" max="6124" width="62.5703125" style="1" customWidth="1"/>
    <col min="6125" max="6125" width="21" style="1" customWidth="1"/>
    <col min="6126" max="6126" width="15.42578125" style="1" customWidth="1"/>
    <col min="6127" max="6127" width="18.28515625" style="1" customWidth="1"/>
    <col min="6128" max="6131" width="16.5703125" style="1" customWidth="1"/>
    <col min="6132" max="6132" width="15.85546875" style="1" customWidth="1"/>
    <col min="6133" max="6133" width="11.28515625" style="1" customWidth="1"/>
    <col min="6134" max="6378" width="9.140625" style="1"/>
    <col min="6379" max="6379" width="8.42578125" style="1" customWidth="1"/>
    <col min="6380" max="6380" width="62.5703125" style="1" customWidth="1"/>
    <col min="6381" max="6381" width="21" style="1" customWidth="1"/>
    <col min="6382" max="6382" width="15.42578125" style="1" customWidth="1"/>
    <col min="6383" max="6383" width="18.28515625" style="1" customWidth="1"/>
    <col min="6384" max="6387" width="16.5703125" style="1" customWidth="1"/>
    <col min="6388" max="6388" width="15.85546875" style="1" customWidth="1"/>
    <col min="6389" max="6389" width="11.28515625" style="1" customWidth="1"/>
    <col min="6390" max="6634" width="9.140625" style="1"/>
    <col min="6635" max="6635" width="8.42578125" style="1" customWidth="1"/>
    <col min="6636" max="6636" width="62.5703125" style="1" customWidth="1"/>
    <col min="6637" max="6637" width="21" style="1" customWidth="1"/>
    <col min="6638" max="6638" width="15.42578125" style="1" customWidth="1"/>
    <col min="6639" max="6639" width="18.28515625" style="1" customWidth="1"/>
    <col min="6640" max="6643" width="16.5703125" style="1" customWidth="1"/>
    <col min="6644" max="6644" width="15.85546875" style="1" customWidth="1"/>
    <col min="6645" max="6645" width="11.28515625" style="1" customWidth="1"/>
    <col min="6646" max="6890" width="9.140625" style="1"/>
    <col min="6891" max="6891" width="8.42578125" style="1" customWidth="1"/>
    <col min="6892" max="6892" width="62.5703125" style="1" customWidth="1"/>
    <col min="6893" max="6893" width="21" style="1" customWidth="1"/>
    <col min="6894" max="6894" width="15.42578125" style="1" customWidth="1"/>
    <col min="6895" max="6895" width="18.28515625" style="1" customWidth="1"/>
    <col min="6896" max="6899" width="16.5703125" style="1" customWidth="1"/>
    <col min="6900" max="6900" width="15.85546875" style="1" customWidth="1"/>
    <col min="6901" max="6901" width="11.28515625" style="1" customWidth="1"/>
    <col min="6902" max="7146" width="9.140625" style="1"/>
    <col min="7147" max="7147" width="8.42578125" style="1" customWidth="1"/>
    <col min="7148" max="7148" width="62.5703125" style="1" customWidth="1"/>
    <col min="7149" max="7149" width="21" style="1" customWidth="1"/>
    <col min="7150" max="7150" width="15.42578125" style="1" customWidth="1"/>
    <col min="7151" max="7151" width="18.28515625" style="1" customWidth="1"/>
    <col min="7152" max="7155" width="16.5703125" style="1" customWidth="1"/>
    <col min="7156" max="7156" width="15.85546875" style="1" customWidth="1"/>
    <col min="7157" max="7157" width="11.28515625" style="1" customWidth="1"/>
    <col min="7158" max="7402" width="9.140625" style="1"/>
    <col min="7403" max="7403" width="8.42578125" style="1" customWidth="1"/>
    <col min="7404" max="7404" width="62.5703125" style="1" customWidth="1"/>
    <col min="7405" max="7405" width="21" style="1" customWidth="1"/>
    <col min="7406" max="7406" width="15.42578125" style="1" customWidth="1"/>
    <col min="7407" max="7407" width="18.28515625" style="1" customWidth="1"/>
    <col min="7408" max="7411" width="16.5703125" style="1" customWidth="1"/>
    <col min="7412" max="7412" width="15.85546875" style="1" customWidth="1"/>
    <col min="7413" max="7413" width="11.28515625" style="1" customWidth="1"/>
    <col min="7414" max="7658" width="9.140625" style="1"/>
    <col min="7659" max="7659" width="8.42578125" style="1" customWidth="1"/>
    <col min="7660" max="7660" width="62.5703125" style="1" customWidth="1"/>
    <col min="7661" max="7661" width="21" style="1" customWidth="1"/>
    <col min="7662" max="7662" width="15.42578125" style="1" customWidth="1"/>
    <col min="7663" max="7663" width="18.28515625" style="1" customWidth="1"/>
    <col min="7664" max="7667" width="16.5703125" style="1" customWidth="1"/>
    <col min="7668" max="7668" width="15.85546875" style="1" customWidth="1"/>
    <col min="7669" max="7669" width="11.28515625" style="1" customWidth="1"/>
    <col min="7670" max="7914" width="9.140625" style="1"/>
    <col min="7915" max="7915" width="8.42578125" style="1" customWidth="1"/>
    <col min="7916" max="7916" width="62.5703125" style="1" customWidth="1"/>
    <col min="7917" max="7917" width="21" style="1" customWidth="1"/>
    <col min="7918" max="7918" width="15.42578125" style="1" customWidth="1"/>
    <col min="7919" max="7919" width="18.28515625" style="1" customWidth="1"/>
    <col min="7920" max="7923" width="16.5703125" style="1" customWidth="1"/>
    <col min="7924" max="7924" width="15.85546875" style="1" customWidth="1"/>
    <col min="7925" max="7925" width="11.28515625" style="1" customWidth="1"/>
    <col min="7926" max="8170" width="9.140625" style="1"/>
    <col min="8171" max="8171" width="8.42578125" style="1" customWidth="1"/>
    <col min="8172" max="8172" width="62.5703125" style="1" customWidth="1"/>
    <col min="8173" max="8173" width="21" style="1" customWidth="1"/>
    <col min="8174" max="8174" width="15.42578125" style="1" customWidth="1"/>
    <col min="8175" max="8175" width="18.28515625" style="1" customWidth="1"/>
    <col min="8176" max="8179" width="16.5703125" style="1" customWidth="1"/>
    <col min="8180" max="8180" width="15.85546875" style="1" customWidth="1"/>
    <col min="8181" max="8181" width="11.28515625" style="1" customWidth="1"/>
    <col min="8182" max="8426" width="9.140625" style="1"/>
    <col min="8427" max="8427" width="8.42578125" style="1" customWidth="1"/>
    <col min="8428" max="8428" width="62.5703125" style="1" customWidth="1"/>
    <col min="8429" max="8429" width="21" style="1" customWidth="1"/>
    <col min="8430" max="8430" width="15.42578125" style="1" customWidth="1"/>
    <col min="8431" max="8431" width="18.28515625" style="1" customWidth="1"/>
    <col min="8432" max="8435" width="16.5703125" style="1" customWidth="1"/>
    <col min="8436" max="8436" width="15.85546875" style="1" customWidth="1"/>
    <col min="8437" max="8437" width="11.28515625" style="1" customWidth="1"/>
    <col min="8438" max="8682" width="9.140625" style="1"/>
    <col min="8683" max="8683" width="8.42578125" style="1" customWidth="1"/>
    <col min="8684" max="8684" width="62.5703125" style="1" customWidth="1"/>
    <col min="8685" max="8685" width="21" style="1" customWidth="1"/>
    <col min="8686" max="8686" width="15.42578125" style="1" customWidth="1"/>
    <col min="8687" max="8687" width="18.28515625" style="1" customWidth="1"/>
    <col min="8688" max="8691" width="16.5703125" style="1" customWidth="1"/>
    <col min="8692" max="8692" width="15.85546875" style="1" customWidth="1"/>
    <col min="8693" max="8693" width="11.28515625" style="1" customWidth="1"/>
    <col min="8694" max="8938" width="9.140625" style="1"/>
    <col min="8939" max="8939" width="8.42578125" style="1" customWidth="1"/>
    <col min="8940" max="8940" width="62.5703125" style="1" customWidth="1"/>
    <col min="8941" max="8941" width="21" style="1" customWidth="1"/>
    <col min="8942" max="8942" width="15.42578125" style="1" customWidth="1"/>
    <col min="8943" max="8943" width="18.28515625" style="1" customWidth="1"/>
    <col min="8944" max="8947" width="16.5703125" style="1" customWidth="1"/>
    <col min="8948" max="8948" width="15.85546875" style="1" customWidth="1"/>
    <col min="8949" max="8949" width="11.28515625" style="1" customWidth="1"/>
    <col min="8950" max="9194" width="9.140625" style="1"/>
    <col min="9195" max="9195" width="8.42578125" style="1" customWidth="1"/>
    <col min="9196" max="9196" width="62.5703125" style="1" customWidth="1"/>
    <col min="9197" max="9197" width="21" style="1" customWidth="1"/>
    <col min="9198" max="9198" width="15.42578125" style="1" customWidth="1"/>
    <col min="9199" max="9199" width="18.28515625" style="1" customWidth="1"/>
    <col min="9200" max="9203" width="16.5703125" style="1" customWidth="1"/>
    <col min="9204" max="9204" width="15.85546875" style="1" customWidth="1"/>
    <col min="9205" max="9205" width="11.28515625" style="1" customWidth="1"/>
    <col min="9206" max="9450" width="9.140625" style="1"/>
    <col min="9451" max="9451" width="8.42578125" style="1" customWidth="1"/>
    <col min="9452" max="9452" width="62.5703125" style="1" customWidth="1"/>
    <col min="9453" max="9453" width="21" style="1" customWidth="1"/>
    <col min="9454" max="9454" width="15.42578125" style="1" customWidth="1"/>
    <col min="9455" max="9455" width="18.28515625" style="1" customWidth="1"/>
    <col min="9456" max="9459" width="16.5703125" style="1" customWidth="1"/>
    <col min="9460" max="9460" width="15.85546875" style="1" customWidth="1"/>
    <col min="9461" max="9461" width="11.28515625" style="1" customWidth="1"/>
    <col min="9462" max="9706" width="9.140625" style="1"/>
    <col min="9707" max="9707" width="8.42578125" style="1" customWidth="1"/>
    <col min="9708" max="9708" width="62.5703125" style="1" customWidth="1"/>
    <col min="9709" max="9709" width="21" style="1" customWidth="1"/>
    <col min="9710" max="9710" width="15.42578125" style="1" customWidth="1"/>
    <col min="9711" max="9711" width="18.28515625" style="1" customWidth="1"/>
    <col min="9712" max="9715" width="16.5703125" style="1" customWidth="1"/>
    <col min="9716" max="9716" width="15.85546875" style="1" customWidth="1"/>
    <col min="9717" max="9717" width="11.28515625" style="1" customWidth="1"/>
    <col min="9718" max="9962" width="9.140625" style="1"/>
    <col min="9963" max="9963" width="8.42578125" style="1" customWidth="1"/>
    <col min="9964" max="9964" width="62.5703125" style="1" customWidth="1"/>
    <col min="9965" max="9965" width="21" style="1" customWidth="1"/>
    <col min="9966" max="9966" width="15.42578125" style="1" customWidth="1"/>
    <col min="9967" max="9967" width="18.28515625" style="1" customWidth="1"/>
    <col min="9968" max="9971" width="16.5703125" style="1" customWidth="1"/>
    <col min="9972" max="9972" width="15.85546875" style="1" customWidth="1"/>
    <col min="9973" max="9973" width="11.28515625" style="1" customWidth="1"/>
    <col min="9974" max="10218" width="9.140625" style="1"/>
    <col min="10219" max="10219" width="8.42578125" style="1" customWidth="1"/>
    <col min="10220" max="10220" width="62.5703125" style="1" customWidth="1"/>
    <col min="10221" max="10221" width="21" style="1" customWidth="1"/>
    <col min="10222" max="10222" width="15.42578125" style="1" customWidth="1"/>
    <col min="10223" max="10223" width="18.28515625" style="1" customWidth="1"/>
    <col min="10224" max="10227" width="16.5703125" style="1" customWidth="1"/>
    <col min="10228" max="10228" width="15.85546875" style="1" customWidth="1"/>
    <col min="10229" max="10229" width="11.28515625" style="1" customWidth="1"/>
    <col min="10230" max="10474" width="9.140625" style="1"/>
    <col min="10475" max="10475" width="8.42578125" style="1" customWidth="1"/>
    <col min="10476" max="10476" width="62.5703125" style="1" customWidth="1"/>
    <col min="10477" max="10477" width="21" style="1" customWidth="1"/>
    <col min="10478" max="10478" width="15.42578125" style="1" customWidth="1"/>
    <col min="10479" max="10479" width="18.28515625" style="1" customWidth="1"/>
    <col min="10480" max="10483" width="16.5703125" style="1" customWidth="1"/>
    <col min="10484" max="10484" width="15.85546875" style="1" customWidth="1"/>
    <col min="10485" max="10485" width="11.28515625" style="1" customWidth="1"/>
    <col min="10486" max="10730" width="9.140625" style="1"/>
    <col min="10731" max="10731" width="8.42578125" style="1" customWidth="1"/>
    <col min="10732" max="10732" width="62.5703125" style="1" customWidth="1"/>
    <col min="10733" max="10733" width="21" style="1" customWidth="1"/>
    <col min="10734" max="10734" width="15.42578125" style="1" customWidth="1"/>
    <col min="10735" max="10735" width="18.28515625" style="1" customWidth="1"/>
    <col min="10736" max="10739" width="16.5703125" style="1" customWidth="1"/>
    <col min="10740" max="10740" width="15.85546875" style="1" customWidth="1"/>
    <col min="10741" max="10741" width="11.28515625" style="1" customWidth="1"/>
    <col min="10742" max="10986" width="9.140625" style="1"/>
    <col min="10987" max="10987" width="8.42578125" style="1" customWidth="1"/>
    <col min="10988" max="10988" width="62.5703125" style="1" customWidth="1"/>
    <col min="10989" max="10989" width="21" style="1" customWidth="1"/>
    <col min="10990" max="10990" width="15.42578125" style="1" customWidth="1"/>
    <col min="10991" max="10991" width="18.28515625" style="1" customWidth="1"/>
    <col min="10992" max="10995" width="16.5703125" style="1" customWidth="1"/>
    <col min="10996" max="10996" width="15.85546875" style="1" customWidth="1"/>
    <col min="10997" max="10997" width="11.28515625" style="1" customWidth="1"/>
    <col min="10998" max="11242" width="9.140625" style="1"/>
    <col min="11243" max="11243" width="8.42578125" style="1" customWidth="1"/>
    <col min="11244" max="11244" width="62.5703125" style="1" customWidth="1"/>
    <col min="11245" max="11245" width="21" style="1" customWidth="1"/>
    <col min="11246" max="11246" width="15.42578125" style="1" customWidth="1"/>
    <col min="11247" max="11247" width="18.28515625" style="1" customWidth="1"/>
    <col min="11248" max="11251" width="16.5703125" style="1" customWidth="1"/>
    <col min="11252" max="11252" width="15.85546875" style="1" customWidth="1"/>
    <col min="11253" max="11253" width="11.28515625" style="1" customWidth="1"/>
    <col min="11254" max="11498" width="9.140625" style="1"/>
    <col min="11499" max="11499" width="8.42578125" style="1" customWidth="1"/>
    <col min="11500" max="11500" width="62.5703125" style="1" customWidth="1"/>
    <col min="11501" max="11501" width="21" style="1" customWidth="1"/>
    <col min="11502" max="11502" width="15.42578125" style="1" customWidth="1"/>
    <col min="11503" max="11503" width="18.28515625" style="1" customWidth="1"/>
    <col min="11504" max="11507" width="16.5703125" style="1" customWidth="1"/>
    <col min="11508" max="11508" width="15.85546875" style="1" customWidth="1"/>
    <col min="11509" max="11509" width="11.28515625" style="1" customWidth="1"/>
    <col min="11510" max="11754" width="9.140625" style="1"/>
    <col min="11755" max="11755" width="8.42578125" style="1" customWidth="1"/>
    <col min="11756" max="11756" width="62.5703125" style="1" customWidth="1"/>
    <col min="11757" max="11757" width="21" style="1" customWidth="1"/>
    <col min="11758" max="11758" width="15.42578125" style="1" customWidth="1"/>
    <col min="11759" max="11759" width="18.28515625" style="1" customWidth="1"/>
    <col min="11760" max="11763" width="16.5703125" style="1" customWidth="1"/>
    <col min="11764" max="11764" width="15.85546875" style="1" customWidth="1"/>
    <col min="11765" max="11765" width="11.28515625" style="1" customWidth="1"/>
    <col min="11766" max="12010" width="9.140625" style="1"/>
    <col min="12011" max="12011" width="8.42578125" style="1" customWidth="1"/>
    <col min="12012" max="12012" width="62.5703125" style="1" customWidth="1"/>
    <col min="12013" max="12013" width="21" style="1" customWidth="1"/>
    <col min="12014" max="12014" width="15.42578125" style="1" customWidth="1"/>
    <col min="12015" max="12015" width="18.28515625" style="1" customWidth="1"/>
    <col min="12016" max="12019" width="16.5703125" style="1" customWidth="1"/>
    <col min="12020" max="12020" width="15.85546875" style="1" customWidth="1"/>
    <col min="12021" max="12021" width="11.28515625" style="1" customWidth="1"/>
    <col min="12022" max="12266" width="9.140625" style="1"/>
    <col min="12267" max="12267" width="8.42578125" style="1" customWidth="1"/>
    <col min="12268" max="12268" width="62.5703125" style="1" customWidth="1"/>
    <col min="12269" max="12269" width="21" style="1" customWidth="1"/>
    <col min="12270" max="12270" width="15.42578125" style="1" customWidth="1"/>
    <col min="12271" max="12271" width="18.28515625" style="1" customWidth="1"/>
    <col min="12272" max="12275" width="16.5703125" style="1" customWidth="1"/>
    <col min="12276" max="12276" width="15.85546875" style="1" customWidth="1"/>
    <col min="12277" max="12277" width="11.28515625" style="1" customWidth="1"/>
    <col min="12278" max="12522" width="9.140625" style="1"/>
    <col min="12523" max="12523" width="8.42578125" style="1" customWidth="1"/>
    <col min="12524" max="12524" width="62.5703125" style="1" customWidth="1"/>
    <col min="12525" max="12525" width="21" style="1" customWidth="1"/>
    <col min="12526" max="12526" width="15.42578125" style="1" customWidth="1"/>
    <col min="12527" max="12527" width="18.28515625" style="1" customWidth="1"/>
    <col min="12528" max="12531" width="16.5703125" style="1" customWidth="1"/>
    <col min="12532" max="12532" width="15.85546875" style="1" customWidth="1"/>
    <col min="12533" max="12533" width="11.28515625" style="1" customWidth="1"/>
    <col min="12534" max="12778" width="9.140625" style="1"/>
    <col min="12779" max="12779" width="8.42578125" style="1" customWidth="1"/>
    <col min="12780" max="12780" width="62.5703125" style="1" customWidth="1"/>
    <col min="12781" max="12781" width="21" style="1" customWidth="1"/>
    <col min="12782" max="12782" width="15.42578125" style="1" customWidth="1"/>
    <col min="12783" max="12783" width="18.28515625" style="1" customWidth="1"/>
    <col min="12784" max="12787" width="16.5703125" style="1" customWidth="1"/>
    <col min="12788" max="12788" width="15.85546875" style="1" customWidth="1"/>
    <col min="12789" max="12789" width="11.28515625" style="1" customWidth="1"/>
    <col min="12790" max="13034" width="9.140625" style="1"/>
    <col min="13035" max="13035" width="8.42578125" style="1" customWidth="1"/>
    <col min="13036" max="13036" width="62.5703125" style="1" customWidth="1"/>
    <col min="13037" max="13037" width="21" style="1" customWidth="1"/>
    <col min="13038" max="13038" width="15.42578125" style="1" customWidth="1"/>
    <col min="13039" max="13039" width="18.28515625" style="1" customWidth="1"/>
    <col min="13040" max="13043" width="16.5703125" style="1" customWidth="1"/>
    <col min="13044" max="13044" width="15.85546875" style="1" customWidth="1"/>
    <col min="13045" max="13045" width="11.28515625" style="1" customWidth="1"/>
    <col min="13046" max="13290" width="9.140625" style="1"/>
    <col min="13291" max="13291" width="8.42578125" style="1" customWidth="1"/>
    <col min="13292" max="13292" width="62.5703125" style="1" customWidth="1"/>
    <col min="13293" max="13293" width="21" style="1" customWidth="1"/>
    <col min="13294" max="13294" width="15.42578125" style="1" customWidth="1"/>
    <col min="13295" max="13295" width="18.28515625" style="1" customWidth="1"/>
    <col min="13296" max="13299" width="16.5703125" style="1" customWidth="1"/>
    <col min="13300" max="13300" width="15.85546875" style="1" customWidth="1"/>
    <col min="13301" max="13301" width="11.28515625" style="1" customWidth="1"/>
    <col min="13302" max="13546" width="9.140625" style="1"/>
    <col min="13547" max="13547" width="8.42578125" style="1" customWidth="1"/>
    <col min="13548" max="13548" width="62.5703125" style="1" customWidth="1"/>
    <col min="13549" max="13549" width="21" style="1" customWidth="1"/>
    <col min="13550" max="13550" width="15.42578125" style="1" customWidth="1"/>
    <col min="13551" max="13551" width="18.28515625" style="1" customWidth="1"/>
    <col min="13552" max="13555" width="16.5703125" style="1" customWidth="1"/>
    <col min="13556" max="13556" width="15.85546875" style="1" customWidth="1"/>
    <col min="13557" max="13557" width="11.28515625" style="1" customWidth="1"/>
    <col min="13558" max="13802" width="9.140625" style="1"/>
    <col min="13803" max="13803" width="8.42578125" style="1" customWidth="1"/>
    <col min="13804" max="13804" width="62.5703125" style="1" customWidth="1"/>
    <col min="13805" max="13805" width="21" style="1" customWidth="1"/>
    <col min="13806" max="13806" width="15.42578125" style="1" customWidth="1"/>
    <col min="13807" max="13807" width="18.28515625" style="1" customWidth="1"/>
    <col min="13808" max="13811" width="16.5703125" style="1" customWidth="1"/>
    <col min="13812" max="13812" width="15.85546875" style="1" customWidth="1"/>
    <col min="13813" max="13813" width="11.28515625" style="1" customWidth="1"/>
    <col min="13814" max="14058" width="9.140625" style="1"/>
    <col min="14059" max="14059" width="8.42578125" style="1" customWidth="1"/>
    <col min="14060" max="14060" width="62.5703125" style="1" customWidth="1"/>
    <col min="14061" max="14061" width="21" style="1" customWidth="1"/>
    <col min="14062" max="14062" width="15.42578125" style="1" customWidth="1"/>
    <col min="14063" max="14063" width="18.28515625" style="1" customWidth="1"/>
    <col min="14064" max="14067" width="16.5703125" style="1" customWidth="1"/>
    <col min="14068" max="14068" width="15.85546875" style="1" customWidth="1"/>
    <col min="14069" max="14069" width="11.28515625" style="1" customWidth="1"/>
    <col min="14070" max="14314" width="9.140625" style="1"/>
    <col min="14315" max="14315" width="8.42578125" style="1" customWidth="1"/>
    <col min="14316" max="14316" width="62.5703125" style="1" customWidth="1"/>
    <col min="14317" max="14317" width="21" style="1" customWidth="1"/>
    <col min="14318" max="14318" width="15.42578125" style="1" customWidth="1"/>
    <col min="14319" max="14319" width="18.28515625" style="1" customWidth="1"/>
    <col min="14320" max="14323" width="16.5703125" style="1" customWidth="1"/>
    <col min="14324" max="14324" width="15.85546875" style="1" customWidth="1"/>
    <col min="14325" max="14325" width="11.28515625" style="1" customWidth="1"/>
    <col min="14326" max="14570" width="9.140625" style="1"/>
    <col min="14571" max="14571" width="8.42578125" style="1" customWidth="1"/>
    <col min="14572" max="14572" width="62.5703125" style="1" customWidth="1"/>
    <col min="14573" max="14573" width="21" style="1" customWidth="1"/>
    <col min="14574" max="14574" width="15.42578125" style="1" customWidth="1"/>
    <col min="14575" max="14575" width="18.28515625" style="1" customWidth="1"/>
    <col min="14576" max="14579" width="16.5703125" style="1" customWidth="1"/>
    <col min="14580" max="14580" width="15.85546875" style="1" customWidth="1"/>
    <col min="14581" max="14581" width="11.28515625" style="1" customWidth="1"/>
    <col min="14582" max="14826" width="9.140625" style="1"/>
    <col min="14827" max="14827" width="8.42578125" style="1" customWidth="1"/>
    <col min="14828" max="14828" width="62.5703125" style="1" customWidth="1"/>
    <col min="14829" max="14829" width="21" style="1" customWidth="1"/>
    <col min="14830" max="14830" width="15.42578125" style="1" customWidth="1"/>
    <col min="14831" max="14831" width="18.28515625" style="1" customWidth="1"/>
    <col min="14832" max="14835" width="16.5703125" style="1" customWidth="1"/>
    <col min="14836" max="14836" width="15.85546875" style="1" customWidth="1"/>
    <col min="14837" max="14837" width="11.28515625" style="1" customWidth="1"/>
    <col min="14838" max="15082" width="9.140625" style="1"/>
    <col min="15083" max="15083" width="8.42578125" style="1" customWidth="1"/>
    <col min="15084" max="15084" width="62.5703125" style="1" customWidth="1"/>
    <col min="15085" max="15085" width="21" style="1" customWidth="1"/>
    <col min="15086" max="15086" width="15.42578125" style="1" customWidth="1"/>
    <col min="15087" max="15087" width="18.28515625" style="1" customWidth="1"/>
    <col min="15088" max="15091" width="16.5703125" style="1" customWidth="1"/>
    <col min="15092" max="15092" width="15.85546875" style="1" customWidth="1"/>
    <col min="15093" max="15093" width="11.28515625" style="1" customWidth="1"/>
    <col min="15094" max="15338" width="9.140625" style="1"/>
    <col min="15339" max="15339" width="8.42578125" style="1" customWidth="1"/>
    <col min="15340" max="15340" width="62.5703125" style="1" customWidth="1"/>
    <col min="15341" max="15341" width="21" style="1" customWidth="1"/>
    <col min="15342" max="15342" width="15.42578125" style="1" customWidth="1"/>
    <col min="15343" max="15343" width="18.28515625" style="1" customWidth="1"/>
    <col min="15344" max="15347" width="16.5703125" style="1" customWidth="1"/>
    <col min="15348" max="15348" width="15.85546875" style="1" customWidth="1"/>
    <col min="15349" max="15349" width="11.28515625" style="1" customWidth="1"/>
    <col min="15350" max="15594" width="9.140625" style="1"/>
    <col min="15595" max="15595" width="8.42578125" style="1" customWidth="1"/>
    <col min="15596" max="15596" width="62.5703125" style="1" customWidth="1"/>
    <col min="15597" max="15597" width="21" style="1" customWidth="1"/>
    <col min="15598" max="15598" width="15.42578125" style="1" customWidth="1"/>
    <col min="15599" max="15599" width="18.28515625" style="1" customWidth="1"/>
    <col min="15600" max="15603" width="16.5703125" style="1" customWidth="1"/>
    <col min="15604" max="15604" width="15.85546875" style="1" customWidth="1"/>
    <col min="15605" max="15605" width="11.28515625" style="1" customWidth="1"/>
    <col min="15606" max="15850" width="9.140625" style="1"/>
    <col min="15851" max="15851" width="8.42578125" style="1" customWidth="1"/>
    <col min="15852" max="15852" width="62.5703125" style="1" customWidth="1"/>
    <col min="15853" max="15853" width="21" style="1" customWidth="1"/>
    <col min="15854" max="15854" width="15.42578125" style="1" customWidth="1"/>
    <col min="15855" max="15855" width="18.28515625" style="1" customWidth="1"/>
    <col min="15856" max="15859" width="16.5703125" style="1" customWidth="1"/>
    <col min="15860" max="15860" width="15.85546875" style="1" customWidth="1"/>
    <col min="15861" max="15861" width="11.28515625" style="1" customWidth="1"/>
    <col min="15862" max="16106" width="9.140625" style="1"/>
    <col min="16107" max="16107" width="8.42578125" style="1" customWidth="1"/>
    <col min="16108" max="16108" width="62.5703125" style="1" customWidth="1"/>
    <col min="16109" max="16109" width="21" style="1" customWidth="1"/>
    <col min="16110" max="16110" width="15.42578125" style="1" customWidth="1"/>
    <col min="16111" max="16111" width="18.28515625" style="1" customWidth="1"/>
    <col min="16112" max="16115" width="16.5703125" style="1" customWidth="1"/>
    <col min="16116" max="16116" width="15.85546875" style="1" customWidth="1"/>
    <col min="16117" max="16117" width="11.28515625" style="1" customWidth="1"/>
    <col min="16118" max="16384" width="9.140625" style="1"/>
  </cols>
  <sheetData>
    <row r="1" spans="1:18" s="13" customFormat="1" ht="18.75" x14ac:dyDescent="0.3">
      <c r="A1" s="28"/>
      <c r="B1" s="15"/>
      <c r="C1" s="19"/>
      <c r="D1" s="16"/>
      <c r="E1" s="17"/>
      <c r="F1" s="17"/>
      <c r="G1" s="18"/>
      <c r="H1" s="18"/>
      <c r="I1" s="16"/>
      <c r="J1" s="16"/>
      <c r="K1" s="6"/>
      <c r="L1" s="6"/>
      <c r="M1" s="6"/>
      <c r="N1" s="6"/>
      <c r="O1" s="6"/>
      <c r="P1" s="6"/>
      <c r="Q1" s="6"/>
      <c r="R1" s="28"/>
    </row>
    <row r="2" spans="1:18" s="13" customFormat="1" ht="18.75" x14ac:dyDescent="0.3">
      <c r="A2" s="28"/>
      <c r="B2" s="15"/>
      <c r="C2" s="26"/>
      <c r="D2" s="16"/>
      <c r="E2" s="17"/>
      <c r="F2" s="17"/>
      <c r="G2" s="18"/>
      <c r="H2" s="18"/>
      <c r="I2" s="16"/>
      <c r="J2" s="16"/>
      <c r="K2" s="6"/>
      <c r="L2" s="6"/>
      <c r="M2" s="6"/>
      <c r="N2" s="6"/>
      <c r="O2" s="6"/>
      <c r="P2" s="6"/>
      <c r="Q2" s="6"/>
      <c r="R2" s="28"/>
    </row>
    <row r="3" spans="1:18" s="28" customFormat="1" ht="18" customHeight="1" x14ac:dyDescent="0.3">
      <c r="B3" s="27"/>
      <c r="C3" s="176" t="s">
        <v>207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8" s="28" customFormat="1" ht="20.25" x14ac:dyDescent="0.3">
      <c r="B4" s="27"/>
      <c r="C4" s="176" t="s">
        <v>211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8" s="28" customFormat="1" ht="20.25" x14ac:dyDescent="0.3">
      <c r="B5" s="27"/>
      <c r="C5" s="177" t="s">
        <v>208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6" spans="1:18" s="28" customFormat="1" ht="18" customHeight="1" x14ac:dyDescent="0.3">
      <c r="B6" s="27"/>
      <c r="C6" s="178" t="s">
        <v>209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s="28" customFormat="1" ht="20.25" x14ac:dyDescent="0.3">
      <c r="B7" s="27"/>
      <c r="C7" s="177" t="s">
        <v>277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</row>
    <row r="8" spans="1:18" s="28" customFormat="1" ht="20.25" x14ac:dyDescent="0.3">
      <c r="B8" s="27"/>
      <c r="C8" s="178" t="s">
        <v>210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</row>
    <row r="9" spans="1:18" s="28" customFormat="1" ht="20.25" x14ac:dyDescent="0.3">
      <c r="B9" s="2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</row>
    <row r="10" spans="1:18" s="13" customFormat="1" ht="19.5" thickBot="1" x14ac:dyDescent="0.35">
      <c r="A10" s="28"/>
      <c r="B10" s="15"/>
      <c r="C10" s="147"/>
      <c r="D10" s="148"/>
      <c r="E10" s="149"/>
      <c r="F10" s="149"/>
      <c r="G10" s="150"/>
      <c r="H10" s="150"/>
      <c r="I10" s="150"/>
      <c r="J10" s="150"/>
      <c r="K10" s="6"/>
      <c r="L10" s="6"/>
      <c r="M10" s="6"/>
      <c r="N10" s="6"/>
      <c r="O10" s="6"/>
      <c r="P10" s="6"/>
      <c r="Q10" s="6"/>
      <c r="R10" s="28"/>
    </row>
    <row r="11" spans="1:18" ht="18.75" customHeight="1" x14ac:dyDescent="0.25">
      <c r="B11" s="184" t="s">
        <v>201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</row>
    <row r="12" spans="1:18" ht="18.75" customHeight="1" x14ac:dyDescent="0.3">
      <c r="B12" s="221" t="s">
        <v>0</v>
      </c>
      <c r="C12" s="187" t="s">
        <v>1</v>
      </c>
      <c r="D12" s="187" t="s">
        <v>2</v>
      </c>
      <c r="E12" s="187" t="s">
        <v>202</v>
      </c>
      <c r="F12" s="187"/>
      <c r="G12" s="187" t="s">
        <v>3</v>
      </c>
      <c r="H12" s="187"/>
      <c r="I12" s="187" t="s">
        <v>4</v>
      </c>
      <c r="J12" s="187"/>
      <c r="K12" s="219"/>
      <c r="L12" s="219"/>
      <c r="M12" s="219"/>
      <c r="N12" s="219"/>
      <c r="O12" s="219"/>
      <c r="P12" s="219"/>
      <c r="Q12" s="220"/>
    </row>
    <row r="13" spans="1:18" ht="59.25" customHeight="1" x14ac:dyDescent="0.25">
      <c r="B13" s="221"/>
      <c r="C13" s="187"/>
      <c r="D13" s="187"/>
      <c r="E13" s="187"/>
      <c r="F13" s="187"/>
      <c r="G13" s="187"/>
      <c r="H13" s="187"/>
      <c r="I13" s="187" t="s">
        <v>205</v>
      </c>
      <c r="J13" s="187"/>
      <c r="K13" s="187" t="s">
        <v>206</v>
      </c>
      <c r="L13" s="187"/>
      <c r="M13" s="187" t="s">
        <v>65</v>
      </c>
      <c r="N13" s="187"/>
      <c r="O13" s="187" t="s">
        <v>5</v>
      </c>
      <c r="P13" s="187"/>
      <c r="Q13" s="33" t="s">
        <v>6</v>
      </c>
    </row>
    <row r="14" spans="1:18" ht="21.75" customHeight="1" thickBot="1" x14ac:dyDescent="0.3">
      <c r="B14" s="222"/>
      <c r="C14" s="223"/>
      <c r="D14" s="224"/>
      <c r="E14" s="47" t="s">
        <v>203</v>
      </c>
      <c r="F14" s="47" t="s">
        <v>204</v>
      </c>
      <c r="G14" s="47" t="s">
        <v>203</v>
      </c>
      <c r="H14" s="47" t="s">
        <v>204</v>
      </c>
      <c r="I14" s="47" t="s">
        <v>203</v>
      </c>
      <c r="J14" s="47" t="s">
        <v>204</v>
      </c>
      <c r="K14" s="47" t="s">
        <v>203</v>
      </c>
      <c r="L14" s="47" t="s">
        <v>204</v>
      </c>
      <c r="M14" s="47" t="s">
        <v>203</v>
      </c>
      <c r="N14" s="47" t="s">
        <v>204</v>
      </c>
      <c r="O14" s="47" t="s">
        <v>203</v>
      </c>
      <c r="P14" s="47" t="s">
        <v>204</v>
      </c>
      <c r="Q14" s="34"/>
    </row>
    <row r="15" spans="1:18" ht="19.5" thickBot="1" x14ac:dyDescent="0.3">
      <c r="B15" s="35">
        <v>1</v>
      </c>
      <c r="C15" s="44">
        <v>2</v>
      </c>
      <c r="D15" s="44">
        <v>3</v>
      </c>
      <c r="E15" s="44">
        <v>4</v>
      </c>
      <c r="F15" s="44">
        <v>5</v>
      </c>
      <c r="G15" s="44">
        <v>6</v>
      </c>
      <c r="H15" s="44">
        <v>7</v>
      </c>
      <c r="I15" s="44">
        <v>8</v>
      </c>
      <c r="J15" s="44">
        <v>9</v>
      </c>
      <c r="K15" s="44">
        <v>10</v>
      </c>
      <c r="L15" s="44">
        <v>11</v>
      </c>
      <c r="M15" s="44">
        <v>12</v>
      </c>
      <c r="N15" s="44">
        <v>13</v>
      </c>
      <c r="O15" s="44">
        <v>14</v>
      </c>
      <c r="P15" s="44">
        <v>15</v>
      </c>
      <c r="Q15" s="45">
        <v>16</v>
      </c>
    </row>
    <row r="16" spans="1:18" s="14" customFormat="1" ht="19.5" thickBot="1" x14ac:dyDescent="0.3">
      <c r="A16" s="55"/>
      <c r="B16" s="36"/>
      <c r="C16" s="37" t="s">
        <v>71</v>
      </c>
      <c r="D16" s="29"/>
      <c r="E16" s="29"/>
      <c r="F16" s="29"/>
      <c r="G16" s="30">
        <f>G17+G18+G19+G20</f>
        <v>49155235.561642312</v>
      </c>
      <c r="H16" s="30">
        <f>H17+H18+H19+H20</f>
        <v>12636225.591200003</v>
      </c>
      <c r="I16" s="30">
        <f t="shared" ref="I16:Q16" si="0">I17+I18+I19+I20</f>
        <v>49155235.861642316</v>
      </c>
      <c r="J16" s="30">
        <f t="shared" si="0"/>
        <v>12636225.591200003</v>
      </c>
      <c r="K16" s="30">
        <f t="shared" si="0"/>
        <v>0</v>
      </c>
      <c r="L16" s="30">
        <f t="shared" si="0"/>
        <v>0</v>
      </c>
      <c r="M16" s="30">
        <f t="shared" si="0"/>
        <v>0</v>
      </c>
      <c r="N16" s="30">
        <f t="shared" si="0"/>
        <v>0</v>
      </c>
      <c r="O16" s="30">
        <f t="shared" si="0"/>
        <v>0</v>
      </c>
      <c r="P16" s="30">
        <f t="shared" si="0"/>
        <v>0</v>
      </c>
      <c r="Q16" s="52">
        <f t="shared" si="0"/>
        <v>0</v>
      </c>
      <c r="R16" s="55"/>
    </row>
    <row r="17" spans="2:17" s="55" customFormat="1" ht="25.5" customHeight="1" x14ac:dyDescent="0.25">
      <c r="B17" s="57"/>
      <c r="C17" s="58" t="s">
        <v>72</v>
      </c>
      <c r="D17" s="109"/>
      <c r="E17" s="109"/>
      <c r="F17" s="109"/>
      <c r="G17" s="100">
        <f t="shared" ref="G17:Q17" si="1">G21+G48+G68+G74+G83</f>
        <v>20728511.597683422</v>
      </c>
      <c r="H17" s="100">
        <f t="shared" si="1"/>
        <v>9337248.0301200021</v>
      </c>
      <c r="I17" s="100">
        <f t="shared" si="1"/>
        <v>20728511.597683422</v>
      </c>
      <c r="J17" s="100">
        <f t="shared" si="1"/>
        <v>9337248.0301200021</v>
      </c>
      <c r="K17" s="100">
        <f t="shared" si="1"/>
        <v>0</v>
      </c>
      <c r="L17" s="100">
        <f t="shared" si="1"/>
        <v>0</v>
      </c>
      <c r="M17" s="100">
        <f t="shared" si="1"/>
        <v>0</v>
      </c>
      <c r="N17" s="100">
        <f t="shared" si="1"/>
        <v>0</v>
      </c>
      <c r="O17" s="100">
        <f t="shared" si="1"/>
        <v>0</v>
      </c>
      <c r="P17" s="100">
        <f t="shared" si="1"/>
        <v>0</v>
      </c>
      <c r="Q17" s="101">
        <f t="shared" si="1"/>
        <v>0</v>
      </c>
    </row>
    <row r="18" spans="2:17" s="55" customFormat="1" ht="47.25" customHeight="1" x14ac:dyDescent="0.25">
      <c r="B18" s="64"/>
      <c r="C18" s="65" t="s">
        <v>227</v>
      </c>
      <c r="D18" s="40"/>
      <c r="E18" s="70"/>
      <c r="F18" s="43"/>
      <c r="G18" s="134">
        <f>G88+G123-0.3</f>
        <v>17277728.263785537</v>
      </c>
      <c r="H18" s="41">
        <f>H88+H123</f>
        <v>3284173.9056800008</v>
      </c>
      <c r="I18" s="41">
        <f t="shared" ref="I18:Q18" si="2">I88+I123</f>
        <v>17277728.563785538</v>
      </c>
      <c r="J18" s="41">
        <f t="shared" si="2"/>
        <v>3284173.9056800008</v>
      </c>
      <c r="K18" s="41">
        <f t="shared" si="2"/>
        <v>0</v>
      </c>
      <c r="L18" s="41">
        <f t="shared" si="2"/>
        <v>0</v>
      </c>
      <c r="M18" s="41">
        <f t="shared" si="2"/>
        <v>0</v>
      </c>
      <c r="N18" s="41">
        <f t="shared" si="2"/>
        <v>0</v>
      </c>
      <c r="O18" s="41">
        <f t="shared" si="2"/>
        <v>0</v>
      </c>
      <c r="P18" s="41">
        <f t="shared" si="2"/>
        <v>0</v>
      </c>
      <c r="Q18" s="76">
        <f t="shared" si="2"/>
        <v>0</v>
      </c>
    </row>
    <row r="19" spans="2:17" s="55" customFormat="1" ht="49.5" customHeight="1" x14ac:dyDescent="0.25">
      <c r="B19" s="64"/>
      <c r="C19" s="65" t="s">
        <v>228</v>
      </c>
      <c r="D19" s="40"/>
      <c r="E19" s="70"/>
      <c r="F19" s="70"/>
      <c r="G19" s="41">
        <f>G129</f>
        <v>1429240.3324133561</v>
      </c>
      <c r="H19" s="41">
        <f>H129</f>
        <v>0</v>
      </c>
      <c r="I19" s="41">
        <f t="shared" ref="I19:Q19" si="3">I129</f>
        <v>1429240.3324133561</v>
      </c>
      <c r="J19" s="41">
        <f t="shared" si="3"/>
        <v>0</v>
      </c>
      <c r="K19" s="41">
        <f t="shared" si="3"/>
        <v>0</v>
      </c>
      <c r="L19" s="41">
        <f t="shared" si="3"/>
        <v>0</v>
      </c>
      <c r="M19" s="41">
        <f t="shared" si="3"/>
        <v>0</v>
      </c>
      <c r="N19" s="41">
        <f t="shared" si="3"/>
        <v>0</v>
      </c>
      <c r="O19" s="41">
        <f t="shared" si="3"/>
        <v>0</v>
      </c>
      <c r="P19" s="41">
        <f t="shared" si="3"/>
        <v>0</v>
      </c>
      <c r="Q19" s="76">
        <f t="shared" si="3"/>
        <v>0</v>
      </c>
    </row>
    <row r="20" spans="2:17" s="55" customFormat="1" ht="63.75" customHeight="1" thickBot="1" x14ac:dyDescent="0.3">
      <c r="B20" s="117"/>
      <c r="C20" s="118" t="s">
        <v>231</v>
      </c>
      <c r="D20" s="40"/>
      <c r="E20" s="119"/>
      <c r="F20" s="119"/>
      <c r="G20" s="120">
        <f>G172</f>
        <v>9719755.3677600008</v>
      </c>
      <c r="H20" s="120">
        <f>H172</f>
        <v>14803.6554</v>
      </c>
      <c r="I20" s="120">
        <f t="shared" ref="I20:Q20" si="4">I172</f>
        <v>9719755.3677600008</v>
      </c>
      <c r="J20" s="120">
        <f t="shared" si="4"/>
        <v>14803.6554</v>
      </c>
      <c r="K20" s="120">
        <f t="shared" si="4"/>
        <v>0</v>
      </c>
      <c r="L20" s="120">
        <f t="shared" si="4"/>
        <v>0</v>
      </c>
      <c r="M20" s="120">
        <f t="shared" si="4"/>
        <v>0</v>
      </c>
      <c r="N20" s="120">
        <f t="shared" si="4"/>
        <v>0</v>
      </c>
      <c r="O20" s="120">
        <f t="shared" si="4"/>
        <v>0</v>
      </c>
      <c r="P20" s="120">
        <f t="shared" si="4"/>
        <v>0</v>
      </c>
      <c r="Q20" s="121">
        <f t="shared" si="4"/>
        <v>0</v>
      </c>
    </row>
    <row r="21" spans="2:17" ht="27" customHeight="1" thickBot="1" x14ac:dyDescent="0.3">
      <c r="B21" s="122"/>
      <c r="C21" s="24" t="s">
        <v>7</v>
      </c>
      <c r="D21" s="123"/>
      <c r="E21" s="123"/>
      <c r="F21" s="123"/>
      <c r="G21" s="30">
        <f>I21+K21+M21+O21</f>
        <v>10021895.001013421</v>
      </c>
      <c r="H21" s="30">
        <f>J21+L21+N21+P21+Q21</f>
        <v>1856661.9329500003</v>
      </c>
      <c r="I21" s="30">
        <f t="shared" ref="I21:Q21" si="5">SUM(I22:I47)</f>
        <v>10021895.001013421</v>
      </c>
      <c r="J21" s="30">
        <f t="shared" si="5"/>
        <v>1856661.9329500003</v>
      </c>
      <c r="K21" s="30">
        <f t="shared" si="5"/>
        <v>0</v>
      </c>
      <c r="L21" s="30">
        <f t="shared" si="5"/>
        <v>0</v>
      </c>
      <c r="M21" s="30">
        <f t="shared" si="5"/>
        <v>0</v>
      </c>
      <c r="N21" s="30">
        <f t="shared" si="5"/>
        <v>0</v>
      </c>
      <c r="O21" s="30">
        <f t="shared" si="5"/>
        <v>0</v>
      </c>
      <c r="P21" s="30">
        <f t="shared" si="5"/>
        <v>0</v>
      </c>
      <c r="Q21" s="52">
        <f t="shared" si="5"/>
        <v>0</v>
      </c>
    </row>
    <row r="22" spans="2:17" s="55" customFormat="1" ht="18.75" x14ac:dyDescent="0.25">
      <c r="B22" s="57">
        <v>1</v>
      </c>
      <c r="C22" s="58" t="s">
        <v>8</v>
      </c>
      <c r="D22" s="59" t="s">
        <v>9</v>
      </c>
      <c r="E22" s="60">
        <v>1</v>
      </c>
      <c r="F22" s="61"/>
      <c r="G22" s="183">
        <f>I22+K22+M22+O22</f>
        <v>2490670.5209746598</v>
      </c>
      <c r="H22" s="173">
        <f>J22+L22+N22+P22+Q22</f>
        <v>0</v>
      </c>
      <c r="I22" s="202">
        <v>2490670.5209746598</v>
      </c>
      <c r="J22" s="201"/>
      <c r="K22" s="225"/>
      <c r="L22" s="201"/>
      <c r="M22" s="202"/>
      <c r="N22" s="201"/>
      <c r="O22" s="225"/>
      <c r="P22" s="201"/>
      <c r="Q22" s="226"/>
    </row>
    <row r="23" spans="2:17" s="55" customFormat="1" ht="61.5" customHeight="1" x14ac:dyDescent="0.25">
      <c r="B23" s="54" t="s">
        <v>10</v>
      </c>
      <c r="C23" s="39" t="s">
        <v>11</v>
      </c>
      <c r="D23" s="50" t="s">
        <v>12</v>
      </c>
      <c r="E23" s="62">
        <v>1</v>
      </c>
      <c r="F23" s="63"/>
      <c r="G23" s="169"/>
      <c r="H23" s="173"/>
      <c r="I23" s="170"/>
      <c r="J23" s="201"/>
      <c r="K23" s="181"/>
      <c r="L23" s="201"/>
      <c r="M23" s="170"/>
      <c r="N23" s="201"/>
      <c r="O23" s="181"/>
      <c r="P23" s="201"/>
      <c r="Q23" s="179"/>
    </row>
    <row r="24" spans="2:17" s="55" customFormat="1" ht="61.5" customHeight="1" x14ac:dyDescent="0.25">
      <c r="B24" s="54" t="s">
        <v>13</v>
      </c>
      <c r="C24" s="39" t="s">
        <v>73</v>
      </c>
      <c r="D24" s="50" t="s">
        <v>12</v>
      </c>
      <c r="E24" s="62">
        <v>1</v>
      </c>
      <c r="F24" s="63"/>
      <c r="G24" s="169"/>
      <c r="H24" s="183"/>
      <c r="I24" s="170"/>
      <c r="J24" s="202"/>
      <c r="K24" s="181"/>
      <c r="L24" s="202"/>
      <c r="M24" s="170"/>
      <c r="N24" s="202"/>
      <c r="O24" s="181"/>
      <c r="P24" s="202"/>
      <c r="Q24" s="179"/>
    </row>
    <row r="25" spans="2:17" s="55" customFormat="1" ht="42.75" customHeight="1" x14ac:dyDescent="0.25">
      <c r="B25" s="64">
        <v>2</v>
      </c>
      <c r="C25" s="65" t="s">
        <v>70</v>
      </c>
      <c r="D25" s="50" t="s">
        <v>22</v>
      </c>
      <c r="E25" s="50">
        <v>1</v>
      </c>
      <c r="F25" s="66"/>
      <c r="G25" s="169">
        <f>I25+K25+M25+O25</f>
        <v>1011738.18266103</v>
      </c>
      <c r="H25" s="172">
        <f>J25+L25+N25+P25+Q25</f>
        <v>0</v>
      </c>
      <c r="I25" s="170">
        <v>1011738.18266103</v>
      </c>
      <c r="J25" s="200"/>
      <c r="K25" s="181"/>
      <c r="L25" s="200"/>
      <c r="M25" s="170"/>
      <c r="N25" s="200"/>
      <c r="O25" s="181"/>
      <c r="P25" s="200"/>
      <c r="Q25" s="179"/>
    </row>
    <row r="26" spans="2:17" s="55" customFormat="1" ht="18.75" x14ac:dyDescent="0.25">
      <c r="B26" s="54" t="s">
        <v>16</v>
      </c>
      <c r="C26" s="39" t="s">
        <v>74</v>
      </c>
      <c r="D26" s="50" t="s">
        <v>22</v>
      </c>
      <c r="E26" s="50">
        <v>1</v>
      </c>
      <c r="F26" s="66"/>
      <c r="G26" s="169"/>
      <c r="H26" s="183"/>
      <c r="I26" s="171"/>
      <c r="J26" s="202"/>
      <c r="K26" s="182"/>
      <c r="L26" s="202"/>
      <c r="M26" s="170"/>
      <c r="N26" s="202"/>
      <c r="O26" s="182"/>
      <c r="P26" s="202"/>
      <c r="Q26" s="180"/>
    </row>
    <row r="27" spans="2:17" s="55" customFormat="1" ht="61.5" customHeight="1" x14ac:dyDescent="0.25">
      <c r="B27" s="64">
        <v>3</v>
      </c>
      <c r="C27" s="65" t="s">
        <v>14</v>
      </c>
      <c r="D27" s="62" t="s">
        <v>18</v>
      </c>
      <c r="E27" s="62" t="s">
        <v>75</v>
      </c>
      <c r="F27" s="62"/>
      <c r="G27" s="169">
        <f>I27+K27+M27+O27</f>
        <v>1328119.57</v>
      </c>
      <c r="H27" s="172">
        <f>J27+L27+N27+P27+Q27</f>
        <v>0</v>
      </c>
      <c r="I27" s="170">
        <v>1328119.57</v>
      </c>
      <c r="J27" s="200"/>
      <c r="K27" s="181"/>
      <c r="L27" s="200"/>
      <c r="M27" s="170"/>
      <c r="N27" s="200"/>
      <c r="O27" s="181"/>
      <c r="P27" s="200"/>
      <c r="Q27" s="179"/>
    </row>
    <row r="28" spans="2:17" s="55" customFormat="1" ht="22.5" customHeight="1" x14ac:dyDescent="0.25">
      <c r="B28" s="54" t="s">
        <v>19</v>
      </c>
      <c r="C28" s="39" t="s">
        <v>76</v>
      </c>
      <c r="D28" s="50" t="s">
        <v>15</v>
      </c>
      <c r="E28" s="50">
        <f>(670+664+1095)/1000</f>
        <v>2.4289999999999998</v>
      </c>
      <c r="F28" s="50"/>
      <c r="G28" s="169"/>
      <c r="H28" s="173"/>
      <c r="I28" s="171"/>
      <c r="J28" s="201"/>
      <c r="K28" s="182"/>
      <c r="L28" s="201"/>
      <c r="M28" s="170"/>
      <c r="N28" s="201"/>
      <c r="O28" s="182"/>
      <c r="P28" s="201"/>
      <c r="Q28" s="180"/>
    </row>
    <row r="29" spans="2:17" s="55" customFormat="1" ht="44.25" customHeight="1" x14ac:dyDescent="0.25">
      <c r="B29" s="54" t="s">
        <v>20</v>
      </c>
      <c r="C29" s="39" t="s">
        <v>77</v>
      </c>
      <c r="D29" s="50" t="s">
        <v>22</v>
      </c>
      <c r="E29" s="50">
        <v>5</v>
      </c>
      <c r="F29" s="50"/>
      <c r="G29" s="169"/>
      <c r="H29" s="183"/>
      <c r="I29" s="171"/>
      <c r="J29" s="202"/>
      <c r="K29" s="182"/>
      <c r="L29" s="202"/>
      <c r="M29" s="170"/>
      <c r="N29" s="202"/>
      <c r="O29" s="182"/>
      <c r="P29" s="202"/>
      <c r="Q29" s="180"/>
    </row>
    <row r="30" spans="2:17" s="55" customFormat="1" ht="61.5" customHeight="1" x14ac:dyDescent="0.25">
      <c r="B30" s="64">
        <v>4</v>
      </c>
      <c r="C30" s="65" t="s">
        <v>17</v>
      </c>
      <c r="D30" s="62" t="s">
        <v>18</v>
      </c>
      <c r="E30" s="62" t="s">
        <v>78</v>
      </c>
      <c r="F30" s="62"/>
      <c r="G30" s="169">
        <f>I30+K30+M30+O30</f>
        <v>1422428.73</v>
      </c>
      <c r="H30" s="172">
        <f>J30+L30+N30+P30+Q30</f>
        <v>0</v>
      </c>
      <c r="I30" s="170">
        <v>1422428.73</v>
      </c>
      <c r="J30" s="200"/>
      <c r="K30" s="181"/>
      <c r="L30" s="200"/>
      <c r="M30" s="170"/>
      <c r="N30" s="200"/>
      <c r="O30" s="181"/>
      <c r="P30" s="200"/>
      <c r="Q30" s="179"/>
    </row>
    <row r="31" spans="2:17" s="55" customFormat="1" ht="20.25" customHeight="1" x14ac:dyDescent="0.25">
      <c r="B31" s="54" t="s">
        <v>24</v>
      </c>
      <c r="C31" s="39" t="s">
        <v>76</v>
      </c>
      <c r="D31" s="50" t="s">
        <v>15</v>
      </c>
      <c r="E31" s="50">
        <v>13.7</v>
      </c>
      <c r="F31" s="50"/>
      <c r="G31" s="169"/>
      <c r="H31" s="173"/>
      <c r="I31" s="171"/>
      <c r="J31" s="201"/>
      <c r="K31" s="182"/>
      <c r="L31" s="201"/>
      <c r="M31" s="170"/>
      <c r="N31" s="201"/>
      <c r="O31" s="182"/>
      <c r="P31" s="201"/>
      <c r="Q31" s="180"/>
    </row>
    <row r="32" spans="2:17" s="55" customFormat="1" ht="39.75" customHeight="1" x14ac:dyDescent="0.25">
      <c r="B32" s="54" t="s">
        <v>79</v>
      </c>
      <c r="C32" s="39" t="s">
        <v>21</v>
      </c>
      <c r="D32" s="50" t="s">
        <v>22</v>
      </c>
      <c r="E32" s="50">
        <v>14</v>
      </c>
      <c r="F32" s="50"/>
      <c r="G32" s="169"/>
      <c r="H32" s="183"/>
      <c r="I32" s="171"/>
      <c r="J32" s="202"/>
      <c r="K32" s="182"/>
      <c r="L32" s="202"/>
      <c r="M32" s="170"/>
      <c r="N32" s="202"/>
      <c r="O32" s="182"/>
      <c r="P32" s="202"/>
      <c r="Q32" s="180"/>
    </row>
    <row r="33" spans="2:17" s="55" customFormat="1" ht="79.5" customHeight="1" x14ac:dyDescent="0.25">
      <c r="B33" s="64" t="s">
        <v>166</v>
      </c>
      <c r="C33" s="65" t="s">
        <v>23</v>
      </c>
      <c r="D33" s="50" t="s">
        <v>37</v>
      </c>
      <c r="E33" s="50">
        <v>246</v>
      </c>
      <c r="F33" s="50"/>
      <c r="G33" s="169">
        <f>I33+K33+M33+O33</f>
        <v>2900000</v>
      </c>
      <c r="H33" s="172">
        <f>J33+L33+N33+P33+Q33</f>
        <v>0</v>
      </c>
      <c r="I33" s="170">
        <v>2900000</v>
      </c>
      <c r="J33" s="200"/>
      <c r="K33" s="181"/>
      <c r="L33" s="200"/>
      <c r="M33" s="170"/>
      <c r="N33" s="200"/>
      <c r="O33" s="181"/>
      <c r="P33" s="200"/>
      <c r="Q33" s="179"/>
    </row>
    <row r="34" spans="2:17" s="55" customFormat="1" ht="21" customHeight="1" x14ac:dyDescent="0.25">
      <c r="B34" s="54" t="s">
        <v>171</v>
      </c>
      <c r="C34" s="39" t="s">
        <v>25</v>
      </c>
      <c r="D34" s="50" t="s">
        <v>37</v>
      </c>
      <c r="E34" s="50">
        <v>246</v>
      </c>
      <c r="F34" s="50"/>
      <c r="G34" s="169"/>
      <c r="H34" s="183"/>
      <c r="I34" s="171"/>
      <c r="J34" s="202"/>
      <c r="K34" s="182"/>
      <c r="L34" s="202"/>
      <c r="M34" s="170"/>
      <c r="N34" s="202"/>
      <c r="O34" s="182"/>
      <c r="P34" s="202"/>
      <c r="Q34" s="180"/>
    </row>
    <row r="35" spans="2:17" s="55" customFormat="1" ht="78.75" customHeight="1" x14ac:dyDescent="0.25">
      <c r="B35" s="54" t="s">
        <v>167</v>
      </c>
      <c r="C35" s="65" t="s">
        <v>153</v>
      </c>
      <c r="D35" s="40"/>
      <c r="E35" s="40"/>
      <c r="F35" s="40"/>
      <c r="G35" s="169">
        <f>I35+K35+M35+O35</f>
        <v>297978.48595415999</v>
      </c>
      <c r="H35" s="172">
        <f>J35+L35+N35+P35+Q35</f>
        <v>152866.56485</v>
      </c>
      <c r="I35" s="169">
        <v>297978.48595415999</v>
      </c>
      <c r="J35" s="172">
        <f>(112610725.34/1000)+(40255839.51/1000)</f>
        <v>152866.56485</v>
      </c>
      <c r="K35" s="197"/>
      <c r="L35" s="197"/>
      <c r="M35" s="200"/>
      <c r="N35" s="200"/>
      <c r="O35" s="197"/>
      <c r="P35" s="197"/>
      <c r="Q35" s="194"/>
    </row>
    <row r="36" spans="2:17" s="55" customFormat="1" ht="22.5" customHeight="1" x14ac:dyDescent="0.25">
      <c r="B36" s="54" t="s">
        <v>172</v>
      </c>
      <c r="C36" s="39" t="s">
        <v>134</v>
      </c>
      <c r="D36" s="62" t="s">
        <v>15</v>
      </c>
      <c r="E36" s="62">
        <v>5.3410000000000002</v>
      </c>
      <c r="F36" s="62">
        <v>6.1859999999999999</v>
      </c>
      <c r="G36" s="169"/>
      <c r="H36" s="183"/>
      <c r="I36" s="169"/>
      <c r="J36" s="183"/>
      <c r="K36" s="199"/>
      <c r="L36" s="199"/>
      <c r="M36" s="202"/>
      <c r="N36" s="202"/>
      <c r="O36" s="199"/>
      <c r="P36" s="199"/>
      <c r="Q36" s="196"/>
    </row>
    <row r="37" spans="2:17" s="55" customFormat="1" ht="78.75" customHeight="1" x14ac:dyDescent="0.25">
      <c r="B37" s="64" t="s">
        <v>52</v>
      </c>
      <c r="C37" s="65" t="s">
        <v>154</v>
      </c>
      <c r="D37" s="40"/>
      <c r="E37" s="40"/>
      <c r="F37" s="40"/>
      <c r="G37" s="169">
        <f>I37+K37+M37+O37</f>
        <v>490164.14142357098</v>
      </c>
      <c r="H37" s="172">
        <f>J37+L37+N37+P37+Q37</f>
        <v>290109.36196000001</v>
      </c>
      <c r="I37" s="169">
        <v>490164.14142357098</v>
      </c>
      <c r="J37" s="172">
        <f>(74486869.76/1000)+(62034370.71/1000)+(1390044.13+26097182.7+52492662.58)/1000+(50070896.79+23537335.29)/1000</f>
        <v>290109.36196000001</v>
      </c>
      <c r="K37" s="197"/>
      <c r="L37" s="197"/>
      <c r="M37" s="200"/>
      <c r="N37" s="200"/>
      <c r="O37" s="197"/>
      <c r="P37" s="197"/>
      <c r="Q37" s="194"/>
    </row>
    <row r="38" spans="2:17" s="55" customFormat="1" ht="18.75" x14ac:dyDescent="0.25">
      <c r="B38" s="54" t="s">
        <v>194</v>
      </c>
      <c r="C38" s="39" t="s">
        <v>134</v>
      </c>
      <c r="D38" s="62" t="s">
        <v>15</v>
      </c>
      <c r="E38" s="62">
        <v>1.0249999999999999</v>
      </c>
      <c r="F38" s="62">
        <v>5.4790000000000001</v>
      </c>
      <c r="G38" s="169">
        <f t="shared" ref="G38:G39" si="6">I38</f>
        <v>0</v>
      </c>
      <c r="H38" s="173"/>
      <c r="I38" s="169"/>
      <c r="J38" s="173"/>
      <c r="K38" s="198"/>
      <c r="L38" s="198"/>
      <c r="M38" s="201"/>
      <c r="N38" s="201"/>
      <c r="O38" s="198"/>
      <c r="P38" s="198"/>
      <c r="Q38" s="195"/>
    </row>
    <row r="39" spans="2:17" s="55" customFormat="1" ht="22.5" customHeight="1" x14ac:dyDescent="0.25">
      <c r="B39" s="54" t="s">
        <v>195</v>
      </c>
      <c r="C39" s="39" t="s">
        <v>137</v>
      </c>
      <c r="D39" s="62" t="s">
        <v>138</v>
      </c>
      <c r="E39" s="62">
        <v>9</v>
      </c>
      <c r="F39" s="62">
        <v>9</v>
      </c>
      <c r="G39" s="169">
        <f t="shared" si="6"/>
        <v>0</v>
      </c>
      <c r="H39" s="183"/>
      <c r="I39" s="169"/>
      <c r="J39" s="183"/>
      <c r="K39" s="199"/>
      <c r="L39" s="199"/>
      <c r="M39" s="202"/>
      <c r="N39" s="202"/>
      <c r="O39" s="199"/>
      <c r="P39" s="199"/>
      <c r="Q39" s="196"/>
    </row>
    <row r="40" spans="2:17" s="55" customFormat="1" ht="42.75" customHeight="1" x14ac:dyDescent="0.25">
      <c r="B40" s="64" t="s">
        <v>53</v>
      </c>
      <c r="C40" s="65" t="s">
        <v>214</v>
      </c>
      <c r="D40" s="62"/>
      <c r="E40" s="62"/>
      <c r="F40" s="62"/>
      <c r="G40" s="172">
        <f>I40+K40+M40+O40</f>
        <v>0</v>
      </c>
      <c r="H40" s="172">
        <f>J40+L40+N40+P40+Q40</f>
        <v>1413686.0061400002</v>
      </c>
      <c r="I40" s="172"/>
      <c r="J40" s="172">
        <f>(221932616.19+61293806.51)/1000+(430835068.72/1000)+(43962399.26+655662115.46)/1000</f>
        <v>1413686.0061400002</v>
      </c>
      <c r="K40" s="197"/>
      <c r="L40" s="197"/>
      <c r="M40" s="200"/>
      <c r="N40" s="200"/>
      <c r="O40" s="197"/>
      <c r="P40" s="197"/>
      <c r="Q40" s="244"/>
    </row>
    <row r="41" spans="2:17" s="55" customFormat="1" ht="21" customHeight="1" x14ac:dyDescent="0.25">
      <c r="B41" s="54" t="s">
        <v>212</v>
      </c>
      <c r="C41" s="39" t="s">
        <v>233</v>
      </c>
      <c r="D41" s="62" t="s">
        <v>15</v>
      </c>
      <c r="E41" s="62"/>
      <c r="F41" s="62">
        <v>35.56</v>
      </c>
      <c r="G41" s="173"/>
      <c r="H41" s="173"/>
      <c r="I41" s="173"/>
      <c r="J41" s="173"/>
      <c r="K41" s="198"/>
      <c r="L41" s="198"/>
      <c r="M41" s="201"/>
      <c r="N41" s="201"/>
      <c r="O41" s="198"/>
      <c r="P41" s="198"/>
      <c r="Q41" s="245"/>
    </row>
    <row r="42" spans="2:17" s="55" customFormat="1" ht="21" customHeight="1" x14ac:dyDescent="0.25">
      <c r="B42" s="54" t="s">
        <v>213</v>
      </c>
      <c r="C42" s="39" t="s">
        <v>234</v>
      </c>
      <c r="D42" s="62" t="s">
        <v>37</v>
      </c>
      <c r="E42" s="62"/>
      <c r="F42" s="62">
        <v>1</v>
      </c>
      <c r="G42" s="173"/>
      <c r="H42" s="173"/>
      <c r="I42" s="173"/>
      <c r="J42" s="173"/>
      <c r="K42" s="198"/>
      <c r="L42" s="198"/>
      <c r="M42" s="201"/>
      <c r="N42" s="201"/>
      <c r="O42" s="198"/>
      <c r="P42" s="198"/>
      <c r="Q42" s="245"/>
    </row>
    <row r="43" spans="2:17" s="55" customFormat="1" ht="61.5" customHeight="1" x14ac:dyDescent="0.25">
      <c r="B43" s="64" t="s">
        <v>54</v>
      </c>
      <c r="C43" s="65" t="s">
        <v>155</v>
      </c>
      <c r="D43" s="50" t="s">
        <v>36</v>
      </c>
      <c r="E43" s="50"/>
      <c r="F43" s="50"/>
      <c r="G43" s="49">
        <f t="shared" ref="G43:G49" si="7">I43+K43+M43+O43</f>
        <v>5000</v>
      </c>
      <c r="H43" s="49">
        <f t="shared" ref="H43:H49" si="8">J43+L43+N43+P43+Q43</f>
        <v>0</v>
      </c>
      <c r="I43" s="67">
        <v>5000</v>
      </c>
      <c r="J43" s="67"/>
      <c r="K43" s="68"/>
      <c r="L43" s="68"/>
      <c r="M43" s="67"/>
      <c r="N43" s="67"/>
      <c r="O43" s="68"/>
      <c r="P43" s="68"/>
      <c r="Q43" s="69"/>
    </row>
    <row r="44" spans="2:17" s="55" customFormat="1" ht="46.5" customHeight="1" x14ac:dyDescent="0.25">
      <c r="B44" s="64" t="s">
        <v>55</v>
      </c>
      <c r="C44" s="65" t="s">
        <v>156</v>
      </c>
      <c r="D44" s="50" t="s">
        <v>36</v>
      </c>
      <c r="E44" s="50"/>
      <c r="F44" s="50"/>
      <c r="G44" s="49">
        <f t="shared" si="7"/>
        <v>5000</v>
      </c>
      <c r="H44" s="49">
        <f t="shared" si="8"/>
        <v>0</v>
      </c>
      <c r="I44" s="67">
        <v>5000</v>
      </c>
      <c r="J44" s="67"/>
      <c r="K44" s="68"/>
      <c r="L44" s="68"/>
      <c r="M44" s="67"/>
      <c r="N44" s="67"/>
      <c r="O44" s="68"/>
      <c r="P44" s="68"/>
      <c r="Q44" s="69"/>
    </row>
    <row r="45" spans="2:17" s="55" customFormat="1" ht="40.5" customHeight="1" x14ac:dyDescent="0.25">
      <c r="B45" s="64" t="s">
        <v>56</v>
      </c>
      <c r="C45" s="65" t="s">
        <v>193</v>
      </c>
      <c r="D45" s="50" t="s">
        <v>36</v>
      </c>
      <c r="E45" s="50"/>
      <c r="F45" s="50"/>
      <c r="G45" s="49">
        <f t="shared" si="7"/>
        <v>16900.53</v>
      </c>
      <c r="H45" s="49">
        <f t="shared" si="8"/>
        <v>0</v>
      </c>
      <c r="I45" s="67">
        <v>16900.53</v>
      </c>
      <c r="J45" s="67"/>
      <c r="K45" s="68"/>
      <c r="L45" s="68"/>
      <c r="M45" s="67"/>
      <c r="N45" s="67"/>
      <c r="O45" s="68"/>
      <c r="P45" s="68"/>
      <c r="Q45" s="69"/>
    </row>
    <row r="46" spans="2:17" s="55" customFormat="1" ht="43.5" customHeight="1" x14ac:dyDescent="0.25">
      <c r="B46" s="64" t="s">
        <v>40</v>
      </c>
      <c r="C46" s="65" t="s">
        <v>196</v>
      </c>
      <c r="D46" s="50" t="s">
        <v>36</v>
      </c>
      <c r="E46" s="50"/>
      <c r="F46" s="50"/>
      <c r="G46" s="49">
        <f t="shared" si="7"/>
        <v>25206.69</v>
      </c>
      <c r="H46" s="49">
        <f t="shared" si="8"/>
        <v>0</v>
      </c>
      <c r="I46" s="67">
        <v>25206.69</v>
      </c>
      <c r="J46" s="67"/>
      <c r="K46" s="68"/>
      <c r="L46" s="68"/>
      <c r="M46" s="67"/>
      <c r="N46" s="67"/>
      <c r="O46" s="68"/>
      <c r="P46" s="68"/>
      <c r="Q46" s="69"/>
    </row>
    <row r="47" spans="2:17" s="55" customFormat="1" ht="63.75" customHeight="1" x14ac:dyDescent="0.25">
      <c r="B47" s="64" t="s">
        <v>41</v>
      </c>
      <c r="C47" s="65" t="s">
        <v>157</v>
      </c>
      <c r="D47" s="50" t="s">
        <v>36</v>
      </c>
      <c r="E47" s="50"/>
      <c r="F47" s="50"/>
      <c r="G47" s="49">
        <f t="shared" si="7"/>
        <v>28688.15</v>
      </c>
      <c r="H47" s="49">
        <f t="shared" si="8"/>
        <v>0</v>
      </c>
      <c r="I47" s="67">
        <v>28688.15</v>
      </c>
      <c r="J47" s="67"/>
      <c r="K47" s="68"/>
      <c r="L47" s="68"/>
      <c r="M47" s="67"/>
      <c r="N47" s="67"/>
      <c r="O47" s="68"/>
      <c r="P47" s="68"/>
      <c r="Q47" s="69"/>
    </row>
    <row r="48" spans="2:17" ht="28.5" customHeight="1" x14ac:dyDescent="0.25">
      <c r="B48" s="38"/>
      <c r="C48" s="24" t="s">
        <v>27</v>
      </c>
      <c r="D48" s="124"/>
      <c r="E48" s="124"/>
      <c r="F48" s="124"/>
      <c r="G48" s="46">
        <f t="shared" si="7"/>
        <v>9936464.4275000002</v>
      </c>
      <c r="H48" s="46">
        <f t="shared" si="8"/>
        <v>7127635.1112100007</v>
      </c>
      <c r="I48" s="46">
        <f t="shared" ref="I48:Q48" si="9">SUM(I49:I66)+I69</f>
        <v>9936464.4275000002</v>
      </c>
      <c r="J48" s="46">
        <f>SUM(J49:J67)+J69</f>
        <v>7127635.1112100007</v>
      </c>
      <c r="K48" s="46">
        <f t="shared" si="9"/>
        <v>0</v>
      </c>
      <c r="L48" s="46">
        <f t="shared" si="9"/>
        <v>0</v>
      </c>
      <c r="M48" s="46">
        <f t="shared" si="9"/>
        <v>0</v>
      </c>
      <c r="N48" s="46">
        <f t="shared" si="9"/>
        <v>0</v>
      </c>
      <c r="O48" s="46">
        <f t="shared" si="9"/>
        <v>0</v>
      </c>
      <c r="P48" s="46">
        <f t="shared" si="9"/>
        <v>0</v>
      </c>
      <c r="Q48" s="53">
        <f t="shared" si="9"/>
        <v>0</v>
      </c>
    </row>
    <row r="49" spans="2:17" s="55" customFormat="1" ht="61.5" customHeight="1" x14ac:dyDescent="0.25">
      <c r="B49" s="64" t="s">
        <v>43</v>
      </c>
      <c r="C49" s="65" t="s">
        <v>28</v>
      </c>
      <c r="D49" s="50" t="s">
        <v>15</v>
      </c>
      <c r="E49" s="50">
        <v>4.47</v>
      </c>
      <c r="F49" s="50"/>
      <c r="G49" s="169">
        <f t="shared" si="7"/>
        <v>1637069.6525000001</v>
      </c>
      <c r="H49" s="172">
        <f t="shared" si="8"/>
        <v>0</v>
      </c>
      <c r="I49" s="170">
        <v>1637069.6525000001</v>
      </c>
      <c r="J49" s="200"/>
      <c r="K49" s="181"/>
      <c r="L49" s="200"/>
      <c r="M49" s="170"/>
      <c r="N49" s="200"/>
      <c r="O49" s="181"/>
      <c r="P49" s="200"/>
      <c r="Q49" s="179"/>
    </row>
    <row r="50" spans="2:17" s="55" customFormat="1" ht="21" customHeight="1" x14ac:dyDescent="0.25">
      <c r="B50" s="54" t="s">
        <v>89</v>
      </c>
      <c r="C50" s="39" t="s">
        <v>29</v>
      </c>
      <c r="D50" s="50" t="s">
        <v>15</v>
      </c>
      <c r="E50" s="50">
        <v>4.47</v>
      </c>
      <c r="F50" s="50"/>
      <c r="G50" s="169"/>
      <c r="H50" s="183"/>
      <c r="I50" s="171"/>
      <c r="J50" s="202"/>
      <c r="K50" s="182"/>
      <c r="L50" s="202"/>
      <c r="M50" s="170"/>
      <c r="N50" s="202"/>
      <c r="O50" s="182"/>
      <c r="P50" s="202"/>
      <c r="Q50" s="180"/>
    </row>
    <row r="51" spans="2:17" s="55" customFormat="1" ht="37.5" x14ac:dyDescent="0.25">
      <c r="B51" s="64" t="s">
        <v>44</v>
      </c>
      <c r="C51" s="65" t="s">
        <v>30</v>
      </c>
      <c r="D51" s="62" t="s">
        <v>18</v>
      </c>
      <c r="E51" s="62" t="s">
        <v>197</v>
      </c>
      <c r="F51" s="62"/>
      <c r="G51" s="169">
        <f>I51+K51+M51+O51</f>
        <v>2529380.39</v>
      </c>
      <c r="H51" s="172">
        <f>J51+L51+N51+P51+Q51</f>
        <v>0</v>
      </c>
      <c r="I51" s="170">
        <v>2529380.39</v>
      </c>
      <c r="J51" s="200"/>
      <c r="K51" s="181"/>
      <c r="L51" s="200"/>
      <c r="M51" s="170"/>
      <c r="N51" s="200"/>
      <c r="O51" s="181"/>
      <c r="P51" s="200"/>
      <c r="Q51" s="179"/>
    </row>
    <row r="52" spans="2:17" s="55" customFormat="1" ht="18.75" x14ac:dyDescent="0.25">
      <c r="B52" s="54" t="s">
        <v>90</v>
      </c>
      <c r="C52" s="39" t="s">
        <v>31</v>
      </c>
      <c r="D52" s="50" t="s">
        <v>15</v>
      </c>
      <c r="E52" s="50">
        <v>27.302</v>
      </c>
      <c r="F52" s="50"/>
      <c r="G52" s="169"/>
      <c r="H52" s="173"/>
      <c r="I52" s="171"/>
      <c r="J52" s="201"/>
      <c r="K52" s="182"/>
      <c r="L52" s="201"/>
      <c r="M52" s="170"/>
      <c r="N52" s="201"/>
      <c r="O52" s="182"/>
      <c r="P52" s="201"/>
      <c r="Q52" s="180"/>
    </row>
    <row r="53" spans="2:17" s="55" customFormat="1" ht="18.75" x14ac:dyDescent="0.25">
      <c r="B53" s="54" t="s">
        <v>198</v>
      </c>
      <c r="C53" s="39" t="s">
        <v>32</v>
      </c>
      <c r="D53" s="50" t="s">
        <v>15</v>
      </c>
      <c r="E53" s="50">
        <v>21.841000000000001</v>
      </c>
      <c r="F53" s="50"/>
      <c r="G53" s="169"/>
      <c r="H53" s="173"/>
      <c r="I53" s="171"/>
      <c r="J53" s="201"/>
      <c r="K53" s="182"/>
      <c r="L53" s="201"/>
      <c r="M53" s="170"/>
      <c r="N53" s="201"/>
      <c r="O53" s="182"/>
      <c r="P53" s="201"/>
      <c r="Q53" s="180"/>
    </row>
    <row r="54" spans="2:17" s="55" customFormat="1" ht="18.75" x14ac:dyDescent="0.25">
      <c r="B54" s="54" t="s">
        <v>173</v>
      </c>
      <c r="C54" s="39" t="s">
        <v>80</v>
      </c>
      <c r="D54" s="50" t="s">
        <v>22</v>
      </c>
      <c r="E54" s="50">
        <v>11</v>
      </c>
      <c r="F54" s="50"/>
      <c r="G54" s="169"/>
      <c r="H54" s="173"/>
      <c r="I54" s="171"/>
      <c r="J54" s="201"/>
      <c r="K54" s="182"/>
      <c r="L54" s="201"/>
      <c r="M54" s="170"/>
      <c r="N54" s="201"/>
      <c r="O54" s="182"/>
      <c r="P54" s="201"/>
      <c r="Q54" s="180"/>
    </row>
    <row r="55" spans="2:17" s="55" customFormat="1" ht="18.75" x14ac:dyDescent="0.25">
      <c r="B55" s="54" t="s">
        <v>235</v>
      </c>
      <c r="C55" s="39" t="s">
        <v>81</v>
      </c>
      <c r="D55" s="50" t="s">
        <v>22</v>
      </c>
      <c r="E55" s="50">
        <v>1</v>
      </c>
      <c r="F55" s="50"/>
      <c r="G55" s="169"/>
      <c r="H55" s="183"/>
      <c r="I55" s="171"/>
      <c r="J55" s="202"/>
      <c r="K55" s="182"/>
      <c r="L55" s="202"/>
      <c r="M55" s="170"/>
      <c r="N55" s="202"/>
      <c r="O55" s="182"/>
      <c r="P55" s="202"/>
      <c r="Q55" s="180"/>
    </row>
    <row r="56" spans="2:17" s="55" customFormat="1" ht="37.5" x14ac:dyDescent="0.25">
      <c r="B56" s="64" t="s">
        <v>57</v>
      </c>
      <c r="C56" s="65" t="s">
        <v>33</v>
      </c>
      <c r="D56" s="62" t="s">
        <v>18</v>
      </c>
      <c r="E56" s="62" t="s">
        <v>199</v>
      </c>
      <c r="F56" s="62"/>
      <c r="G56" s="169">
        <f>I56+K56+M56+O56</f>
        <v>1526104.59</v>
      </c>
      <c r="H56" s="172">
        <f>J56+L56+N56+P56+Q56</f>
        <v>0</v>
      </c>
      <c r="I56" s="170">
        <v>1526104.59</v>
      </c>
      <c r="J56" s="200"/>
      <c r="K56" s="181"/>
      <c r="L56" s="200"/>
      <c r="M56" s="170"/>
      <c r="N56" s="200"/>
      <c r="O56" s="181"/>
      <c r="P56" s="200"/>
      <c r="Q56" s="179"/>
    </row>
    <row r="57" spans="2:17" s="55" customFormat="1" ht="18.75" x14ac:dyDescent="0.25">
      <c r="B57" s="54" t="s">
        <v>66</v>
      </c>
      <c r="C57" s="39" t="s">
        <v>34</v>
      </c>
      <c r="D57" s="50" t="s">
        <v>15</v>
      </c>
      <c r="E57" s="50">
        <v>109.29300000000001</v>
      </c>
      <c r="F57" s="50"/>
      <c r="G57" s="169"/>
      <c r="H57" s="173"/>
      <c r="I57" s="171"/>
      <c r="J57" s="201"/>
      <c r="K57" s="182"/>
      <c r="L57" s="201"/>
      <c r="M57" s="170"/>
      <c r="N57" s="201"/>
      <c r="O57" s="182"/>
      <c r="P57" s="201"/>
      <c r="Q57" s="180"/>
    </row>
    <row r="58" spans="2:17" s="55" customFormat="1" ht="18.75" x14ac:dyDescent="0.25">
      <c r="B58" s="54" t="s">
        <v>139</v>
      </c>
      <c r="C58" s="39" t="s">
        <v>32</v>
      </c>
      <c r="D58" s="50" t="s">
        <v>15</v>
      </c>
      <c r="E58" s="50">
        <v>14.673</v>
      </c>
      <c r="F58" s="50"/>
      <c r="G58" s="169"/>
      <c r="H58" s="173"/>
      <c r="I58" s="171"/>
      <c r="J58" s="201"/>
      <c r="K58" s="182"/>
      <c r="L58" s="201"/>
      <c r="M58" s="170"/>
      <c r="N58" s="201"/>
      <c r="O58" s="182"/>
      <c r="P58" s="201"/>
      <c r="Q58" s="180"/>
    </row>
    <row r="59" spans="2:17" s="55" customFormat="1" ht="18.75" x14ac:dyDescent="0.25">
      <c r="B59" s="54" t="s">
        <v>140</v>
      </c>
      <c r="C59" s="39" t="s">
        <v>82</v>
      </c>
      <c r="D59" s="50" t="s">
        <v>22</v>
      </c>
      <c r="E59" s="50">
        <v>1</v>
      </c>
      <c r="F59" s="50"/>
      <c r="G59" s="169"/>
      <c r="H59" s="183"/>
      <c r="I59" s="171"/>
      <c r="J59" s="202"/>
      <c r="K59" s="182"/>
      <c r="L59" s="202"/>
      <c r="M59" s="170"/>
      <c r="N59" s="202"/>
      <c r="O59" s="182"/>
      <c r="P59" s="202"/>
      <c r="Q59" s="180"/>
    </row>
    <row r="60" spans="2:17" s="55" customFormat="1" ht="37.5" x14ac:dyDescent="0.25">
      <c r="B60" s="64" t="s">
        <v>49</v>
      </c>
      <c r="C60" s="65" t="s">
        <v>35</v>
      </c>
      <c r="D60" s="62" t="s">
        <v>18</v>
      </c>
      <c r="E60" s="62">
        <v>34.828099999999999</v>
      </c>
      <c r="F60" s="62"/>
      <c r="G60" s="169">
        <f>I60+K60+M60+O60</f>
        <v>1043075.34</v>
      </c>
      <c r="H60" s="172">
        <f>J60+L60+N60+P60+Q60</f>
        <v>0</v>
      </c>
      <c r="I60" s="170">
        <v>1043075.34</v>
      </c>
      <c r="J60" s="200"/>
      <c r="K60" s="203"/>
      <c r="L60" s="211"/>
      <c r="M60" s="205"/>
      <c r="N60" s="211"/>
      <c r="O60" s="203"/>
      <c r="P60" s="211"/>
      <c r="Q60" s="247"/>
    </row>
    <row r="61" spans="2:17" s="55" customFormat="1" ht="18.75" x14ac:dyDescent="0.25">
      <c r="B61" s="54" t="s">
        <v>135</v>
      </c>
      <c r="C61" s="39" t="s">
        <v>31</v>
      </c>
      <c r="D61" s="50" t="s">
        <v>15</v>
      </c>
      <c r="E61" s="50">
        <v>12.212999999999999</v>
      </c>
      <c r="F61" s="50"/>
      <c r="G61" s="169"/>
      <c r="H61" s="173"/>
      <c r="I61" s="171"/>
      <c r="J61" s="201"/>
      <c r="K61" s="204"/>
      <c r="L61" s="246"/>
      <c r="M61" s="205"/>
      <c r="N61" s="246"/>
      <c r="O61" s="204"/>
      <c r="P61" s="246"/>
      <c r="Q61" s="248"/>
    </row>
    <row r="62" spans="2:17" s="55" customFormat="1" ht="18.75" x14ac:dyDescent="0.25">
      <c r="B62" s="54" t="s">
        <v>174</v>
      </c>
      <c r="C62" s="39" t="s">
        <v>32</v>
      </c>
      <c r="D62" s="50" t="s">
        <v>15</v>
      </c>
      <c r="E62" s="50">
        <v>22.145</v>
      </c>
      <c r="F62" s="50"/>
      <c r="G62" s="169"/>
      <c r="H62" s="173"/>
      <c r="I62" s="171"/>
      <c r="J62" s="201"/>
      <c r="K62" s="204"/>
      <c r="L62" s="246"/>
      <c r="M62" s="205"/>
      <c r="N62" s="246"/>
      <c r="O62" s="204"/>
      <c r="P62" s="246"/>
      <c r="Q62" s="248"/>
    </row>
    <row r="63" spans="2:17" s="55" customFormat="1" ht="18.75" x14ac:dyDescent="0.25">
      <c r="B63" s="54" t="s">
        <v>236</v>
      </c>
      <c r="C63" s="39" t="s">
        <v>83</v>
      </c>
      <c r="D63" s="50" t="s">
        <v>15</v>
      </c>
      <c r="E63" s="50">
        <v>0.47</v>
      </c>
      <c r="F63" s="50"/>
      <c r="G63" s="169"/>
      <c r="H63" s="173"/>
      <c r="I63" s="171"/>
      <c r="J63" s="201"/>
      <c r="K63" s="204"/>
      <c r="L63" s="246"/>
      <c r="M63" s="205"/>
      <c r="N63" s="246"/>
      <c r="O63" s="204"/>
      <c r="P63" s="246"/>
      <c r="Q63" s="248"/>
    </row>
    <row r="64" spans="2:17" s="55" customFormat="1" ht="18.75" x14ac:dyDescent="0.25">
      <c r="B64" s="54" t="s">
        <v>237</v>
      </c>
      <c r="C64" s="39" t="s">
        <v>82</v>
      </c>
      <c r="D64" s="50" t="s">
        <v>22</v>
      </c>
      <c r="E64" s="50">
        <v>1</v>
      </c>
      <c r="F64" s="50"/>
      <c r="G64" s="169"/>
      <c r="H64" s="183"/>
      <c r="I64" s="171"/>
      <c r="J64" s="202"/>
      <c r="K64" s="204"/>
      <c r="L64" s="212"/>
      <c r="M64" s="205"/>
      <c r="N64" s="212"/>
      <c r="O64" s="204"/>
      <c r="P64" s="212"/>
      <c r="Q64" s="248"/>
    </row>
    <row r="65" spans="2:21" s="55" customFormat="1" ht="84" customHeight="1" x14ac:dyDescent="0.25">
      <c r="B65" s="64" t="s">
        <v>58</v>
      </c>
      <c r="C65" s="65" t="s">
        <v>23</v>
      </c>
      <c r="D65" s="50" t="s">
        <v>9</v>
      </c>
      <c r="E65" s="50">
        <v>1</v>
      </c>
      <c r="F65" s="50"/>
      <c r="G65" s="169">
        <f>I65+K65+M65+O65</f>
        <v>3155136</v>
      </c>
      <c r="H65" s="172">
        <f>J65+L65+N65+P65+Q65</f>
        <v>0</v>
      </c>
      <c r="I65" s="170">
        <v>3155136</v>
      </c>
      <c r="J65" s="200"/>
      <c r="K65" s="181"/>
      <c r="L65" s="200"/>
      <c r="M65" s="170"/>
      <c r="N65" s="200"/>
      <c r="O65" s="181"/>
      <c r="P65" s="200"/>
      <c r="Q65" s="179"/>
    </row>
    <row r="66" spans="2:21" s="55" customFormat="1" ht="60" customHeight="1" x14ac:dyDescent="0.25">
      <c r="B66" s="54" t="s">
        <v>141</v>
      </c>
      <c r="C66" s="39" t="s">
        <v>84</v>
      </c>
      <c r="D66" s="50" t="s">
        <v>26</v>
      </c>
      <c r="E66" s="50">
        <v>18</v>
      </c>
      <c r="F66" s="50"/>
      <c r="G66" s="169"/>
      <c r="H66" s="183"/>
      <c r="I66" s="171"/>
      <c r="J66" s="202"/>
      <c r="K66" s="182"/>
      <c r="L66" s="202"/>
      <c r="M66" s="170"/>
      <c r="N66" s="202"/>
      <c r="O66" s="182"/>
      <c r="P66" s="202"/>
      <c r="Q66" s="180"/>
    </row>
    <row r="67" spans="2:21" s="55" customFormat="1" ht="60" customHeight="1" x14ac:dyDescent="0.25">
      <c r="B67" s="64" t="s">
        <v>59</v>
      </c>
      <c r="C67" s="65" t="s">
        <v>182</v>
      </c>
      <c r="D67" s="146" t="s">
        <v>22</v>
      </c>
      <c r="E67" s="50"/>
      <c r="F67" s="50">
        <v>825</v>
      </c>
      <c r="G67" s="134">
        <f>I67+K67+M67+O67</f>
        <v>0</v>
      </c>
      <c r="H67" s="134">
        <f>J67+L67+N67+P67+Q67</f>
        <v>6997767.8595000003</v>
      </c>
      <c r="I67" s="136"/>
      <c r="J67" s="145">
        <f>(3392857144/1000)+(3604910715.5/1000)</f>
        <v>6997767.8595000003</v>
      </c>
      <c r="K67" s="140"/>
      <c r="L67" s="142"/>
      <c r="M67" s="135"/>
      <c r="N67" s="142"/>
      <c r="O67" s="140"/>
      <c r="P67" s="142"/>
      <c r="Q67" s="138"/>
    </row>
    <row r="68" spans="2:21" s="55" customFormat="1" ht="101.25" customHeight="1" x14ac:dyDescent="0.25">
      <c r="B68" s="64" t="s">
        <v>60</v>
      </c>
      <c r="C68" s="65" t="s">
        <v>38</v>
      </c>
      <c r="D68" s="146"/>
      <c r="E68" s="146"/>
      <c r="F68" s="146"/>
      <c r="G68" s="134">
        <f>I68+K68+M68+O68</f>
        <v>653288</v>
      </c>
      <c r="H68" s="134">
        <f>J68+L68+N68+P68+Q68</f>
        <v>205642.02696000002</v>
      </c>
      <c r="I68" s="143">
        <v>653288</v>
      </c>
      <c r="J68" s="143">
        <f>(218220026.96/1000)-12578</f>
        <v>205642.02696000002</v>
      </c>
      <c r="K68" s="139"/>
      <c r="L68" s="139"/>
      <c r="M68" s="139"/>
      <c r="N68" s="72"/>
      <c r="O68" s="72"/>
      <c r="P68" s="72"/>
      <c r="Q68" s="73"/>
    </row>
    <row r="69" spans="2:21" s="55" customFormat="1" ht="63" customHeight="1" x14ac:dyDescent="0.25">
      <c r="B69" s="64" t="s">
        <v>238</v>
      </c>
      <c r="C69" s="65" t="s">
        <v>158</v>
      </c>
      <c r="D69" s="70"/>
      <c r="E69" s="70"/>
      <c r="F69" s="70"/>
      <c r="G69" s="168">
        <f>I69+K69+M69+O69</f>
        <v>45698.455000000002</v>
      </c>
      <c r="H69" s="208">
        <f>J69+L69+N69+P69+Q69</f>
        <v>129867.25171</v>
      </c>
      <c r="I69" s="169">
        <v>45698.455000000002</v>
      </c>
      <c r="J69" s="172">
        <f>(7965052+121902199.71)/1000</f>
        <v>129867.25171</v>
      </c>
      <c r="K69" s="197"/>
      <c r="L69" s="197"/>
      <c r="M69" s="200"/>
      <c r="N69" s="200"/>
      <c r="O69" s="197"/>
      <c r="P69" s="197"/>
      <c r="Q69" s="194"/>
    </row>
    <row r="70" spans="2:21" s="55" customFormat="1" ht="18.75" x14ac:dyDescent="0.25">
      <c r="B70" s="54" t="s">
        <v>67</v>
      </c>
      <c r="C70" s="39" t="s">
        <v>142</v>
      </c>
      <c r="D70" s="50" t="s">
        <v>36</v>
      </c>
      <c r="E70" s="50"/>
      <c r="F70" s="50">
        <v>1</v>
      </c>
      <c r="G70" s="168"/>
      <c r="H70" s="209"/>
      <c r="I70" s="169"/>
      <c r="J70" s="173"/>
      <c r="K70" s="198"/>
      <c r="L70" s="198"/>
      <c r="M70" s="201"/>
      <c r="N70" s="201"/>
      <c r="O70" s="198"/>
      <c r="P70" s="198"/>
      <c r="Q70" s="195"/>
    </row>
    <row r="71" spans="2:21" s="55" customFormat="1" ht="18.75" x14ac:dyDescent="0.25">
      <c r="B71" s="54" t="s">
        <v>68</v>
      </c>
      <c r="C71" s="39" t="s">
        <v>200</v>
      </c>
      <c r="D71" s="50" t="s">
        <v>26</v>
      </c>
      <c r="E71" s="50"/>
      <c r="F71" s="50">
        <v>139</v>
      </c>
      <c r="G71" s="168"/>
      <c r="H71" s="209"/>
      <c r="I71" s="169"/>
      <c r="J71" s="173"/>
      <c r="K71" s="198"/>
      <c r="L71" s="198"/>
      <c r="M71" s="201"/>
      <c r="N71" s="201"/>
      <c r="O71" s="198"/>
      <c r="P71" s="198"/>
      <c r="Q71" s="195"/>
    </row>
    <row r="72" spans="2:21" s="55" customFormat="1" ht="18.75" x14ac:dyDescent="0.25">
      <c r="B72" s="54" t="s">
        <v>69</v>
      </c>
      <c r="C72" s="39" t="s">
        <v>232</v>
      </c>
      <c r="D72" s="50" t="s">
        <v>15</v>
      </c>
      <c r="E72" s="50"/>
      <c r="F72" s="50">
        <v>16.768999999999998</v>
      </c>
      <c r="G72" s="168"/>
      <c r="H72" s="209"/>
      <c r="I72" s="169"/>
      <c r="J72" s="173"/>
      <c r="K72" s="198"/>
      <c r="L72" s="198"/>
      <c r="M72" s="201"/>
      <c r="N72" s="201"/>
      <c r="O72" s="198"/>
      <c r="P72" s="198"/>
      <c r="Q72" s="195"/>
    </row>
    <row r="73" spans="2:21" s="55" customFormat="1" ht="18.75" x14ac:dyDescent="0.25">
      <c r="B73" s="54" t="s">
        <v>136</v>
      </c>
      <c r="C73" s="39" t="s">
        <v>143</v>
      </c>
      <c r="D73" s="50" t="s">
        <v>22</v>
      </c>
      <c r="E73" s="50"/>
      <c r="F73" s="50">
        <v>210</v>
      </c>
      <c r="G73" s="168"/>
      <c r="H73" s="210"/>
      <c r="I73" s="169"/>
      <c r="J73" s="183"/>
      <c r="K73" s="199"/>
      <c r="L73" s="199"/>
      <c r="M73" s="202"/>
      <c r="N73" s="202"/>
      <c r="O73" s="199"/>
      <c r="P73" s="199"/>
      <c r="Q73" s="196"/>
    </row>
    <row r="74" spans="2:21" s="55" customFormat="1" ht="42.75" customHeight="1" x14ac:dyDescent="0.25">
      <c r="B74" s="64" t="s">
        <v>62</v>
      </c>
      <c r="C74" s="65" t="s">
        <v>159</v>
      </c>
      <c r="D74" s="70"/>
      <c r="E74" s="70"/>
      <c r="F74" s="70"/>
      <c r="G74" s="41">
        <f>I74+K74+M74+O74</f>
        <v>116864.16916999998</v>
      </c>
      <c r="H74" s="41">
        <f>J74+L74+N74+P74+Q74</f>
        <v>89429.459000000003</v>
      </c>
      <c r="I74" s="41">
        <f>SUM(I75:I82)</f>
        <v>116864.16916999998</v>
      </c>
      <c r="J74" s="134">
        <f>SUM(J75:J82)</f>
        <v>89429.459000000003</v>
      </c>
      <c r="K74" s="74"/>
      <c r="L74" s="74"/>
      <c r="M74" s="74"/>
      <c r="N74" s="74"/>
      <c r="O74" s="74"/>
      <c r="P74" s="74"/>
      <c r="Q74" s="75"/>
    </row>
    <row r="75" spans="2:21" s="55" customFormat="1" ht="34.5" customHeight="1" thickBot="1" x14ac:dyDescent="0.3">
      <c r="B75" s="54" t="s">
        <v>168</v>
      </c>
      <c r="C75" s="39" t="s">
        <v>184</v>
      </c>
      <c r="D75" s="50" t="s">
        <v>133</v>
      </c>
      <c r="E75" s="50"/>
      <c r="F75" s="50"/>
      <c r="G75" s="49">
        <f t="shared" ref="G75:G82" si="10">I75+K75+M75+O75</f>
        <v>0</v>
      </c>
      <c r="H75" s="49">
        <f>J75+L75+N75+P75+Q75</f>
        <v>0</v>
      </c>
      <c r="I75" s="72"/>
      <c r="J75" s="139"/>
      <c r="K75" s="72"/>
      <c r="L75" s="72"/>
      <c r="M75" s="72"/>
      <c r="N75" s="72"/>
      <c r="O75" s="72"/>
      <c r="P75" s="72"/>
      <c r="Q75" s="73"/>
    </row>
    <row r="76" spans="2:21" s="55" customFormat="1" ht="78.75" customHeight="1" thickBot="1" x14ac:dyDescent="0.3">
      <c r="B76" s="54" t="s">
        <v>169</v>
      </c>
      <c r="C76" s="39" t="s">
        <v>144</v>
      </c>
      <c r="D76" s="50" t="s">
        <v>133</v>
      </c>
      <c r="E76" s="50">
        <v>1</v>
      </c>
      <c r="F76" s="50"/>
      <c r="G76" s="49">
        <f t="shared" si="10"/>
        <v>525</v>
      </c>
      <c r="H76" s="49">
        <f t="shared" ref="H76:H82" si="11">J76+L76+N76+P76+Q76</f>
        <v>574</v>
      </c>
      <c r="I76" s="72">
        <v>525</v>
      </c>
      <c r="J76" s="139">
        <v>574</v>
      </c>
      <c r="K76" s="72"/>
      <c r="L76" s="72"/>
      <c r="M76" s="72"/>
      <c r="N76" s="72"/>
      <c r="O76" s="72"/>
      <c r="P76" s="72"/>
      <c r="Q76" s="73"/>
      <c r="T76" s="133"/>
      <c r="U76" s="132"/>
    </row>
    <row r="77" spans="2:21" s="55" customFormat="1" ht="18.75" x14ac:dyDescent="0.25">
      <c r="B77" s="54" t="s">
        <v>280</v>
      </c>
      <c r="C77" s="39" t="s">
        <v>145</v>
      </c>
      <c r="D77" s="50" t="s">
        <v>133</v>
      </c>
      <c r="E77" s="50">
        <v>4</v>
      </c>
      <c r="F77" s="50"/>
      <c r="G77" s="49">
        <f t="shared" si="10"/>
        <v>7200</v>
      </c>
      <c r="H77" s="49">
        <f t="shared" si="11"/>
        <v>8316</v>
      </c>
      <c r="I77" s="72">
        <v>7200</v>
      </c>
      <c r="J77" s="139">
        <v>8316</v>
      </c>
      <c r="K77" s="72"/>
      <c r="L77" s="72"/>
      <c r="M77" s="72"/>
      <c r="N77" s="72"/>
      <c r="O77" s="72"/>
      <c r="P77" s="72"/>
      <c r="Q77" s="73"/>
    </row>
    <row r="78" spans="2:21" s="55" customFormat="1" ht="18.75" x14ac:dyDescent="0.25">
      <c r="B78" s="54" t="s">
        <v>281</v>
      </c>
      <c r="C78" s="39" t="s">
        <v>146</v>
      </c>
      <c r="D78" s="50" t="s">
        <v>133</v>
      </c>
      <c r="E78" s="50">
        <v>3</v>
      </c>
      <c r="F78" s="50"/>
      <c r="G78" s="49">
        <f t="shared" si="10"/>
        <v>1557.579</v>
      </c>
      <c r="H78" s="49">
        <f t="shared" si="11"/>
        <v>1863</v>
      </c>
      <c r="I78" s="72">
        <v>1557.579</v>
      </c>
      <c r="J78" s="139">
        <v>1863</v>
      </c>
      <c r="K78" s="72"/>
      <c r="L78" s="72"/>
      <c r="M78" s="72"/>
      <c r="N78" s="72"/>
      <c r="O78" s="72"/>
      <c r="P78" s="72"/>
      <c r="Q78" s="73"/>
    </row>
    <row r="79" spans="2:21" s="55" customFormat="1" ht="18.75" x14ac:dyDescent="0.25">
      <c r="B79" s="54" t="s">
        <v>282</v>
      </c>
      <c r="C79" s="39" t="s">
        <v>147</v>
      </c>
      <c r="D79" s="50" t="s">
        <v>133</v>
      </c>
      <c r="E79" s="50">
        <v>1</v>
      </c>
      <c r="F79" s="50"/>
      <c r="G79" s="49">
        <f t="shared" si="10"/>
        <v>1193.27</v>
      </c>
      <c r="H79" s="49">
        <f t="shared" si="11"/>
        <v>585</v>
      </c>
      <c r="I79" s="72">
        <v>1193.27</v>
      </c>
      <c r="J79" s="139">
        <v>585</v>
      </c>
      <c r="K79" s="72"/>
      <c r="L79" s="72"/>
      <c r="M79" s="72"/>
      <c r="N79" s="72"/>
      <c r="O79" s="72"/>
      <c r="P79" s="72"/>
      <c r="Q79" s="73"/>
    </row>
    <row r="80" spans="2:21" s="55" customFormat="1" ht="39.75" customHeight="1" x14ac:dyDescent="0.25">
      <c r="B80" s="54" t="s">
        <v>283</v>
      </c>
      <c r="C80" s="39" t="s">
        <v>148</v>
      </c>
      <c r="D80" s="50" t="s">
        <v>133</v>
      </c>
      <c r="E80" s="50">
        <v>1</v>
      </c>
      <c r="F80" s="50"/>
      <c r="G80" s="49">
        <f t="shared" si="10"/>
        <v>1076.355</v>
      </c>
      <c r="H80" s="49">
        <f t="shared" si="11"/>
        <v>1240</v>
      </c>
      <c r="I80" s="72">
        <v>1076.355</v>
      </c>
      <c r="J80" s="139">
        <v>1240</v>
      </c>
      <c r="K80" s="72"/>
      <c r="L80" s="72"/>
      <c r="M80" s="72"/>
      <c r="N80" s="72"/>
      <c r="O80" s="72"/>
      <c r="P80" s="72"/>
      <c r="Q80" s="73"/>
    </row>
    <row r="81" spans="2:20" s="55" customFormat="1" ht="18.75" x14ac:dyDescent="0.25">
      <c r="B81" s="54" t="s">
        <v>284</v>
      </c>
      <c r="C81" s="39" t="s">
        <v>149</v>
      </c>
      <c r="D81" s="50" t="s">
        <v>133</v>
      </c>
      <c r="E81" s="50">
        <v>3</v>
      </c>
      <c r="F81" s="50"/>
      <c r="G81" s="49">
        <f t="shared" si="10"/>
        <v>28460.499989999997</v>
      </c>
      <c r="H81" s="49">
        <f t="shared" si="11"/>
        <v>0</v>
      </c>
      <c r="I81" s="72">
        <v>28460.499989999997</v>
      </c>
      <c r="J81" s="139"/>
      <c r="K81" s="72"/>
      <c r="L81" s="72"/>
      <c r="M81" s="72"/>
      <c r="N81" s="72"/>
      <c r="O81" s="72"/>
      <c r="P81" s="72"/>
      <c r="Q81" s="73"/>
      <c r="S81" s="132"/>
      <c r="T81" s="132"/>
    </row>
    <row r="82" spans="2:20" s="55" customFormat="1" ht="18.75" x14ac:dyDescent="0.25">
      <c r="B82" s="54" t="s">
        <v>285</v>
      </c>
      <c r="C82" s="39" t="s">
        <v>150</v>
      </c>
      <c r="D82" s="50" t="s">
        <v>129</v>
      </c>
      <c r="E82" s="50">
        <v>1</v>
      </c>
      <c r="F82" s="50"/>
      <c r="G82" s="49">
        <f t="shared" si="10"/>
        <v>76851.465179999985</v>
      </c>
      <c r="H82" s="49">
        <f t="shared" si="11"/>
        <v>76851.459000000003</v>
      </c>
      <c r="I82" s="72">
        <v>76851.465179999985</v>
      </c>
      <c r="J82" s="139">
        <f>(76851459/1000)</f>
        <v>76851.459000000003</v>
      </c>
      <c r="K82" s="72"/>
      <c r="L82" s="72"/>
      <c r="M82" s="72"/>
      <c r="N82" s="72"/>
      <c r="O82" s="72"/>
      <c r="P82" s="72"/>
      <c r="Q82" s="73"/>
    </row>
    <row r="83" spans="2:20" s="55" customFormat="1" ht="27" customHeight="1" x14ac:dyDescent="0.25">
      <c r="B83" s="64" t="s">
        <v>239</v>
      </c>
      <c r="C83" s="65" t="s">
        <v>226</v>
      </c>
      <c r="D83" s="50"/>
      <c r="E83" s="50"/>
      <c r="F83" s="50"/>
      <c r="G83" s="41">
        <f>I83+K83+M83+O83</f>
        <v>0</v>
      </c>
      <c r="H83" s="41">
        <f>J83+L83+N83+P83+Q83</f>
        <v>57879.5</v>
      </c>
      <c r="I83" s="41">
        <f>SUM(I84:I85)</f>
        <v>0</v>
      </c>
      <c r="J83" s="41">
        <f>SUM(J84:J85)</f>
        <v>57879.5</v>
      </c>
      <c r="K83" s="41">
        <f t="shared" ref="K83:Q83" si="12">SUM(K84:K85)</f>
        <v>0</v>
      </c>
      <c r="L83" s="41">
        <f t="shared" si="12"/>
        <v>0</v>
      </c>
      <c r="M83" s="41">
        <f t="shared" si="12"/>
        <v>0</v>
      </c>
      <c r="N83" s="41">
        <f t="shared" si="12"/>
        <v>0</v>
      </c>
      <c r="O83" s="41">
        <f t="shared" si="12"/>
        <v>0</v>
      </c>
      <c r="P83" s="41">
        <f t="shared" si="12"/>
        <v>0</v>
      </c>
      <c r="Q83" s="76">
        <f t="shared" si="12"/>
        <v>0</v>
      </c>
    </row>
    <row r="84" spans="2:20" s="55" customFormat="1" ht="27" customHeight="1" x14ac:dyDescent="0.25">
      <c r="B84" s="54" t="s">
        <v>170</v>
      </c>
      <c r="C84" s="39" t="s">
        <v>224</v>
      </c>
      <c r="D84" s="50" t="s">
        <v>133</v>
      </c>
      <c r="E84" s="50"/>
      <c r="F84" s="50"/>
      <c r="G84" s="49">
        <f>I84+K84+M84+O84</f>
        <v>0</v>
      </c>
      <c r="H84" s="49">
        <f>J84+L84+N84+P84+Q84</f>
        <v>5973.8</v>
      </c>
      <c r="I84" s="72"/>
      <c r="J84" s="72">
        <f>(5973800/1000)</f>
        <v>5973.8</v>
      </c>
      <c r="K84" s="72"/>
      <c r="L84" s="72"/>
      <c r="M84" s="72"/>
      <c r="N84" s="72"/>
      <c r="O84" s="72"/>
      <c r="P84" s="72"/>
      <c r="Q84" s="73"/>
    </row>
    <row r="85" spans="2:20" s="55" customFormat="1" ht="44.25" customHeight="1" thickBot="1" x14ac:dyDescent="0.3">
      <c r="B85" s="86" t="s">
        <v>240</v>
      </c>
      <c r="C85" s="87" t="s">
        <v>225</v>
      </c>
      <c r="D85" s="88"/>
      <c r="E85" s="88"/>
      <c r="F85" s="88"/>
      <c r="G85" s="51">
        <f>I85+K85+M85+O85</f>
        <v>0</v>
      </c>
      <c r="H85" s="51">
        <f>J85+L85+N85+P85+Q85</f>
        <v>51905.7</v>
      </c>
      <c r="I85" s="95"/>
      <c r="J85" s="95">
        <f>(51905700/1000)</f>
        <v>51905.7</v>
      </c>
      <c r="K85" s="95"/>
      <c r="L85" s="95"/>
      <c r="M85" s="95"/>
      <c r="N85" s="95"/>
      <c r="O85" s="95"/>
      <c r="P85" s="95"/>
      <c r="Q85" s="116"/>
    </row>
    <row r="86" spans="2:20" ht="26.25" customHeight="1" thickBot="1" x14ac:dyDescent="0.3">
      <c r="B86" s="191" t="s">
        <v>279</v>
      </c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3"/>
    </row>
    <row r="87" spans="2:20" s="55" customFormat="1" ht="50.25" customHeight="1" x14ac:dyDescent="0.25">
      <c r="B87" s="57"/>
      <c r="C87" s="58" t="s">
        <v>229</v>
      </c>
      <c r="D87" s="125"/>
      <c r="E87" s="125"/>
      <c r="F87" s="125"/>
      <c r="G87" s="144">
        <f>I87+K87+M87+O87-0.3</f>
        <v>17277728.263785537</v>
      </c>
      <c r="H87" s="100">
        <f>J87+L87+N87+P87+Q87</f>
        <v>3284173.9056800008</v>
      </c>
      <c r="I87" s="100">
        <f t="shared" ref="I87:Q87" si="13">I88+I123</f>
        <v>17277728.563785538</v>
      </c>
      <c r="J87" s="100">
        <f t="shared" si="13"/>
        <v>3284173.9056800008</v>
      </c>
      <c r="K87" s="100">
        <f t="shared" si="13"/>
        <v>0</v>
      </c>
      <c r="L87" s="100">
        <f t="shared" si="13"/>
        <v>0</v>
      </c>
      <c r="M87" s="100">
        <f t="shared" si="13"/>
        <v>0</v>
      </c>
      <c r="N87" s="100">
        <f t="shared" si="13"/>
        <v>0</v>
      </c>
      <c r="O87" s="100">
        <f t="shared" si="13"/>
        <v>0</v>
      </c>
      <c r="P87" s="100">
        <f t="shared" si="13"/>
        <v>0</v>
      </c>
      <c r="Q87" s="101">
        <f t="shared" si="13"/>
        <v>0</v>
      </c>
    </row>
    <row r="88" spans="2:20" s="55" customFormat="1" ht="26.25" customHeight="1" x14ac:dyDescent="0.25">
      <c r="B88" s="160"/>
      <c r="C88" s="24" t="s">
        <v>39</v>
      </c>
      <c r="D88" s="161"/>
      <c r="E88" s="161"/>
      <c r="F88" s="161"/>
      <c r="G88" s="46">
        <f>I88+K88+M88+O88</f>
        <v>14721049.563785536</v>
      </c>
      <c r="H88" s="46">
        <f>J88+L88+N88+P88+Q88</f>
        <v>3211896.2274500006</v>
      </c>
      <c r="I88" s="46">
        <f t="shared" ref="I88:Q88" si="14">SUM(I89:I122)</f>
        <v>14721049.563785536</v>
      </c>
      <c r="J88" s="46">
        <f t="shared" si="14"/>
        <v>3211896.2274500006</v>
      </c>
      <c r="K88" s="46">
        <f t="shared" si="14"/>
        <v>0</v>
      </c>
      <c r="L88" s="46">
        <f t="shared" si="14"/>
        <v>0</v>
      </c>
      <c r="M88" s="46">
        <f t="shared" si="14"/>
        <v>0</v>
      </c>
      <c r="N88" s="46">
        <f t="shared" si="14"/>
        <v>0</v>
      </c>
      <c r="O88" s="46">
        <f t="shared" si="14"/>
        <v>0</v>
      </c>
      <c r="P88" s="46">
        <f t="shared" si="14"/>
        <v>0</v>
      </c>
      <c r="Q88" s="53">
        <f t="shared" si="14"/>
        <v>0</v>
      </c>
    </row>
    <row r="89" spans="2:20" s="55" customFormat="1" ht="22.5" customHeight="1" x14ac:dyDescent="0.25">
      <c r="B89" s="54"/>
      <c r="C89" s="65" t="s">
        <v>42</v>
      </c>
      <c r="D89" s="42"/>
      <c r="E89" s="42"/>
      <c r="F89" s="42"/>
      <c r="G89" s="42"/>
      <c r="H89" s="42"/>
      <c r="I89" s="77"/>
      <c r="J89" s="77"/>
      <c r="K89" s="42"/>
      <c r="L89" s="42"/>
      <c r="M89" s="42"/>
      <c r="N89" s="42"/>
      <c r="O89" s="42"/>
      <c r="P89" s="42"/>
      <c r="Q89" s="78"/>
    </row>
    <row r="90" spans="2:20" s="55" customFormat="1" ht="80.25" customHeight="1" x14ac:dyDescent="0.25">
      <c r="B90" s="64" t="s">
        <v>63</v>
      </c>
      <c r="C90" s="65" t="s">
        <v>85</v>
      </c>
      <c r="D90" s="62"/>
      <c r="E90" s="62"/>
      <c r="F90" s="62"/>
      <c r="G90" s="169">
        <f>I90+K90+M90+O90</f>
        <v>4375181</v>
      </c>
      <c r="H90" s="172">
        <f>J90+L90+N90+P90+Q90</f>
        <v>1325501.3001999999</v>
      </c>
      <c r="I90" s="169">
        <v>4375181</v>
      </c>
      <c r="J90" s="172">
        <f>(451111534.96/1000)+(306066522.21+115728056.21)/1000+(10010647.81/1000)+(41308061.45+233799109.54)/1000+(47614783.38+119862584.64)/1000</f>
        <v>1325501.3001999999</v>
      </c>
      <c r="K90" s="174"/>
      <c r="L90" s="162"/>
      <c r="M90" s="175"/>
      <c r="N90" s="164"/>
      <c r="O90" s="175"/>
      <c r="P90" s="164"/>
      <c r="Q90" s="190"/>
    </row>
    <row r="91" spans="2:20" s="55" customFormat="1" ht="18.75" x14ac:dyDescent="0.3">
      <c r="B91" s="54" t="s">
        <v>241</v>
      </c>
      <c r="C91" s="39" t="s">
        <v>46</v>
      </c>
      <c r="D91" s="50" t="s">
        <v>15</v>
      </c>
      <c r="E91" s="79">
        <v>332.3</v>
      </c>
      <c r="F91" s="50">
        <v>46.34</v>
      </c>
      <c r="G91" s="169"/>
      <c r="H91" s="173"/>
      <c r="I91" s="169"/>
      <c r="J91" s="173"/>
      <c r="K91" s="174"/>
      <c r="L91" s="163"/>
      <c r="M91" s="175"/>
      <c r="N91" s="165"/>
      <c r="O91" s="175"/>
      <c r="P91" s="165"/>
      <c r="Q91" s="190"/>
    </row>
    <row r="92" spans="2:20" s="55" customFormat="1" ht="18.75" x14ac:dyDescent="0.3">
      <c r="B92" s="54" t="s">
        <v>242</v>
      </c>
      <c r="C92" s="39" t="s">
        <v>47</v>
      </c>
      <c r="D92" s="50" t="s">
        <v>22</v>
      </c>
      <c r="E92" s="80">
        <v>46</v>
      </c>
      <c r="F92" s="50">
        <v>6</v>
      </c>
      <c r="G92" s="169"/>
      <c r="H92" s="173"/>
      <c r="I92" s="169"/>
      <c r="J92" s="173"/>
      <c r="K92" s="174"/>
      <c r="L92" s="163"/>
      <c r="M92" s="175"/>
      <c r="N92" s="165"/>
      <c r="O92" s="175"/>
      <c r="P92" s="165"/>
      <c r="Q92" s="190"/>
    </row>
    <row r="93" spans="2:20" s="55" customFormat="1" ht="18.75" x14ac:dyDescent="0.25">
      <c r="B93" s="54" t="s">
        <v>243</v>
      </c>
      <c r="C93" s="39" t="s">
        <v>233</v>
      </c>
      <c r="D93" s="50" t="s">
        <v>15</v>
      </c>
      <c r="E93" s="81"/>
      <c r="F93" s="50">
        <v>14.359</v>
      </c>
      <c r="G93" s="169"/>
      <c r="H93" s="173"/>
      <c r="I93" s="169"/>
      <c r="J93" s="173"/>
      <c r="K93" s="174"/>
      <c r="L93" s="163"/>
      <c r="M93" s="175"/>
      <c r="N93" s="165"/>
      <c r="O93" s="175"/>
      <c r="P93" s="165"/>
      <c r="Q93" s="190"/>
    </row>
    <row r="94" spans="2:20" s="55" customFormat="1" ht="18.75" x14ac:dyDescent="0.3">
      <c r="B94" s="54" t="s">
        <v>244</v>
      </c>
      <c r="C94" s="39" t="s">
        <v>48</v>
      </c>
      <c r="D94" s="50" t="s">
        <v>22</v>
      </c>
      <c r="E94" s="80">
        <v>124</v>
      </c>
      <c r="F94" s="80"/>
      <c r="G94" s="169"/>
      <c r="H94" s="183"/>
      <c r="I94" s="169"/>
      <c r="J94" s="183"/>
      <c r="K94" s="174"/>
      <c r="L94" s="188"/>
      <c r="M94" s="175"/>
      <c r="N94" s="189"/>
      <c r="O94" s="175"/>
      <c r="P94" s="189"/>
      <c r="Q94" s="190"/>
    </row>
    <row r="95" spans="2:20" s="55" customFormat="1" ht="61.5" customHeight="1" x14ac:dyDescent="0.25">
      <c r="B95" s="64" t="s">
        <v>64</v>
      </c>
      <c r="C95" s="65" t="s">
        <v>86</v>
      </c>
      <c r="D95" s="62"/>
      <c r="E95" s="62"/>
      <c r="F95" s="62"/>
      <c r="G95" s="169">
        <f>I95+K95+M95+O95</f>
        <v>4359571</v>
      </c>
      <c r="H95" s="172">
        <f>J95+L95+N95+P95+Q95</f>
        <v>0</v>
      </c>
      <c r="I95" s="169">
        <v>4359571</v>
      </c>
      <c r="J95" s="172"/>
      <c r="K95" s="174"/>
      <c r="L95" s="162"/>
      <c r="M95" s="175"/>
      <c r="N95" s="164"/>
      <c r="O95" s="175"/>
      <c r="P95" s="164"/>
      <c r="Q95" s="190"/>
    </row>
    <row r="96" spans="2:20" s="55" customFormat="1" ht="18.75" x14ac:dyDescent="0.3">
      <c r="B96" s="54" t="s">
        <v>130</v>
      </c>
      <c r="C96" s="39" t="s">
        <v>87</v>
      </c>
      <c r="D96" s="50" t="s">
        <v>15</v>
      </c>
      <c r="E96" s="80">
        <v>399.05200000000002</v>
      </c>
      <c r="F96" s="80"/>
      <c r="G96" s="169"/>
      <c r="H96" s="173"/>
      <c r="I96" s="169"/>
      <c r="J96" s="173"/>
      <c r="K96" s="174"/>
      <c r="L96" s="163"/>
      <c r="M96" s="175"/>
      <c r="N96" s="165"/>
      <c r="O96" s="175"/>
      <c r="P96" s="165"/>
      <c r="Q96" s="190"/>
    </row>
    <row r="97" spans="2:17" s="55" customFormat="1" ht="18.75" x14ac:dyDescent="0.3">
      <c r="B97" s="54" t="s">
        <v>131</v>
      </c>
      <c r="C97" s="39" t="s">
        <v>47</v>
      </c>
      <c r="D97" s="50" t="s">
        <v>22</v>
      </c>
      <c r="E97" s="80">
        <v>90</v>
      </c>
      <c r="F97" s="80"/>
      <c r="G97" s="169"/>
      <c r="H97" s="173"/>
      <c r="I97" s="169"/>
      <c r="J97" s="173"/>
      <c r="K97" s="174"/>
      <c r="L97" s="163"/>
      <c r="M97" s="175"/>
      <c r="N97" s="165"/>
      <c r="O97" s="175"/>
      <c r="P97" s="165"/>
      <c r="Q97" s="190"/>
    </row>
    <row r="98" spans="2:17" s="55" customFormat="1" ht="18.75" x14ac:dyDescent="0.3">
      <c r="B98" s="54" t="s">
        <v>132</v>
      </c>
      <c r="C98" s="39" t="s">
        <v>61</v>
      </c>
      <c r="D98" s="50" t="s">
        <v>22</v>
      </c>
      <c r="E98" s="80">
        <v>27</v>
      </c>
      <c r="F98" s="80"/>
      <c r="G98" s="169"/>
      <c r="H98" s="173"/>
      <c r="I98" s="169"/>
      <c r="J98" s="173"/>
      <c r="K98" s="174"/>
      <c r="L98" s="163"/>
      <c r="M98" s="175"/>
      <c r="N98" s="165"/>
      <c r="O98" s="175"/>
      <c r="P98" s="165"/>
      <c r="Q98" s="190"/>
    </row>
    <row r="99" spans="2:17" s="55" customFormat="1" ht="18.75" x14ac:dyDescent="0.3">
      <c r="B99" s="54" t="s">
        <v>286</v>
      </c>
      <c r="C99" s="39" t="s">
        <v>88</v>
      </c>
      <c r="D99" s="50" t="s">
        <v>22</v>
      </c>
      <c r="E99" s="80">
        <v>25</v>
      </c>
      <c r="F99" s="80"/>
      <c r="G99" s="169"/>
      <c r="H99" s="183"/>
      <c r="I99" s="169"/>
      <c r="J99" s="183"/>
      <c r="K99" s="174"/>
      <c r="L99" s="188"/>
      <c r="M99" s="175"/>
      <c r="N99" s="189"/>
      <c r="O99" s="175"/>
      <c r="P99" s="189"/>
      <c r="Q99" s="190"/>
    </row>
    <row r="100" spans="2:17" s="55" customFormat="1" ht="80.25" customHeight="1" x14ac:dyDescent="0.25">
      <c r="B100" s="64" t="s">
        <v>218</v>
      </c>
      <c r="C100" s="65" t="s">
        <v>45</v>
      </c>
      <c r="D100" s="62"/>
      <c r="E100" s="62"/>
      <c r="F100" s="62"/>
      <c r="G100" s="169">
        <f>I100+K100+M100+O100</f>
        <v>3000000</v>
      </c>
      <c r="H100" s="172">
        <f>J100+L100+N100+P100+Q100</f>
        <v>0</v>
      </c>
      <c r="I100" s="170">
        <v>3000000</v>
      </c>
      <c r="J100" s="200"/>
      <c r="K100" s="174"/>
      <c r="L100" s="162"/>
      <c r="M100" s="175"/>
      <c r="N100" s="164"/>
      <c r="O100" s="175"/>
      <c r="P100" s="164"/>
      <c r="Q100" s="190"/>
    </row>
    <row r="101" spans="2:17" s="55" customFormat="1" ht="18.75" x14ac:dyDescent="0.25">
      <c r="B101" s="54" t="s">
        <v>187</v>
      </c>
      <c r="C101" s="39" t="s">
        <v>46</v>
      </c>
      <c r="D101" s="50" t="s">
        <v>15</v>
      </c>
      <c r="E101" s="50">
        <v>378.6</v>
      </c>
      <c r="F101" s="50"/>
      <c r="G101" s="169"/>
      <c r="H101" s="173"/>
      <c r="I101" s="170"/>
      <c r="J101" s="201"/>
      <c r="K101" s="174"/>
      <c r="L101" s="163"/>
      <c r="M101" s="175"/>
      <c r="N101" s="165"/>
      <c r="O101" s="175"/>
      <c r="P101" s="165"/>
      <c r="Q101" s="190"/>
    </row>
    <row r="102" spans="2:17" s="55" customFormat="1" ht="18.75" x14ac:dyDescent="0.25">
      <c r="B102" s="54" t="s">
        <v>188</v>
      </c>
      <c r="C102" s="39" t="s">
        <v>47</v>
      </c>
      <c r="D102" s="50" t="s">
        <v>22</v>
      </c>
      <c r="E102" s="50">
        <v>13</v>
      </c>
      <c r="F102" s="50"/>
      <c r="G102" s="169"/>
      <c r="H102" s="173"/>
      <c r="I102" s="170"/>
      <c r="J102" s="201"/>
      <c r="K102" s="174"/>
      <c r="L102" s="163"/>
      <c r="M102" s="175"/>
      <c r="N102" s="165"/>
      <c r="O102" s="175"/>
      <c r="P102" s="165"/>
      <c r="Q102" s="190"/>
    </row>
    <row r="103" spans="2:17" s="55" customFormat="1" ht="21" customHeight="1" x14ac:dyDescent="0.25">
      <c r="B103" s="54" t="s">
        <v>287</v>
      </c>
      <c r="C103" s="39" t="s">
        <v>48</v>
      </c>
      <c r="D103" s="50" t="s">
        <v>22</v>
      </c>
      <c r="E103" s="50">
        <v>109</v>
      </c>
      <c r="F103" s="50"/>
      <c r="G103" s="169"/>
      <c r="H103" s="183"/>
      <c r="I103" s="170"/>
      <c r="J103" s="202"/>
      <c r="K103" s="174"/>
      <c r="L103" s="188"/>
      <c r="M103" s="175"/>
      <c r="N103" s="189"/>
      <c r="O103" s="175"/>
      <c r="P103" s="189"/>
      <c r="Q103" s="190"/>
    </row>
    <row r="104" spans="2:17" s="55" customFormat="1" ht="44.25" customHeight="1" x14ac:dyDescent="0.25">
      <c r="B104" s="64" t="s">
        <v>245</v>
      </c>
      <c r="C104" s="65" t="s">
        <v>50</v>
      </c>
      <c r="D104" s="62"/>
      <c r="E104" s="62"/>
      <c r="F104" s="62"/>
      <c r="G104" s="169">
        <f>I104+K104+M104+O104</f>
        <v>2742517</v>
      </c>
      <c r="H104" s="172">
        <f>J104+L104+N104+P104+Q104</f>
        <v>1477099.7591100002</v>
      </c>
      <c r="I104" s="169">
        <v>2742517</v>
      </c>
      <c r="J104" s="172">
        <f>(706965283.82/1000)+(254385979.49/1000)+(145317689.93/1000)+(221049772.7/1000)+(140381033.17/1000)+(9000000/1000)</f>
        <v>1477099.7591100002</v>
      </c>
      <c r="K104" s="162"/>
      <c r="L104" s="162"/>
      <c r="M104" s="164"/>
      <c r="N104" s="164"/>
      <c r="O104" s="164"/>
      <c r="P104" s="164"/>
      <c r="Q104" s="166"/>
    </row>
    <row r="105" spans="2:17" s="55" customFormat="1" ht="18.75" x14ac:dyDescent="0.25">
      <c r="B105" s="54" t="s">
        <v>189</v>
      </c>
      <c r="C105" s="39" t="s">
        <v>233</v>
      </c>
      <c r="D105" s="62" t="s">
        <v>15</v>
      </c>
      <c r="E105" s="62"/>
      <c r="F105" s="62">
        <v>30.402899999999999</v>
      </c>
      <c r="G105" s="169"/>
      <c r="H105" s="173"/>
      <c r="I105" s="169"/>
      <c r="J105" s="173"/>
      <c r="K105" s="163"/>
      <c r="L105" s="163"/>
      <c r="M105" s="165"/>
      <c r="N105" s="165"/>
      <c r="O105" s="165"/>
      <c r="P105" s="165"/>
      <c r="Q105" s="167"/>
    </row>
    <row r="106" spans="2:17" s="55" customFormat="1" ht="18.75" x14ac:dyDescent="0.25">
      <c r="B106" s="54" t="s">
        <v>288</v>
      </c>
      <c r="C106" s="39" t="s">
        <v>51</v>
      </c>
      <c r="D106" s="50" t="s">
        <v>15</v>
      </c>
      <c r="E106" s="50">
        <v>9</v>
      </c>
      <c r="F106" s="50">
        <v>16.818999999999999</v>
      </c>
      <c r="G106" s="169"/>
      <c r="H106" s="183"/>
      <c r="I106" s="169"/>
      <c r="J106" s="183"/>
      <c r="K106" s="188"/>
      <c r="L106" s="188"/>
      <c r="M106" s="189"/>
      <c r="N106" s="189"/>
      <c r="O106" s="189"/>
      <c r="P106" s="189"/>
      <c r="Q106" s="218"/>
    </row>
    <row r="107" spans="2:17" s="55" customFormat="1" ht="37.5" x14ac:dyDescent="0.25">
      <c r="B107" s="64" t="s">
        <v>220</v>
      </c>
      <c r="C107" s="65" t="s">
        <v>165</v>
      </c>
      <c r="D107" s="62"/>
      <c r="E107" s="62"/>
      <c r="F107" s="62"/>
      <c r="G107" s="169">
        <f>I107+K107+M107+O107</f>
        <v>30000</v>
      </c>
      <c r="H107" s="172">
        <f>J107+L107+N107+P107+Q107</f>
        <v>0</v>
      </c>
      <c r="I107" s="169">
        <v>30000</v>
      </c>
      <c r="J107" s="172"/>
      <c r="K107" s="162"/>
      <c r="L107" s="162"/>
      <c r="M107" s="164"/>
      <c r="N107" s="164"/>
      <c r="O107" s="164"/>
      <c r="P107" s="164"/>
      <c r="Q107" s="166"/>
    </row>
    <row r="108" spans="2:17" s="55" customFormat="1" ht="41.25" customHeight="1" x14ac:dyDescent="0.25">
      <c r="B108" s="54" t="s">
        <v>190</v>
      </c>
      <c r="C108" s="39" t="s">
        <v>152</v>
      </c>
      <c r="D108" s="62" t="s">
        <v>22</v>
      </c>
      <c r="E108" s="62">
        <v>8</v>
      </c>
      <c r="F108" s="62"/>
      <c r="G108" s="169"/>
      <c r="H108" s="183"/>
      <c r="I108" s="169"/>
      <c r="J108" s="183"/>
      <c r="K108" s="188"/>
      <c r="L108" s="188"/>
      <c r="M108" s="189"/>
      <c r="N108" s="189"/>
      <c r="O108" s="189"/>
      <c r="P108" s="189"/>
      <c r="Q108" s="218"/>
    </row>
    <row r="109" spans="2:17" s="55" customFormat="1" ht="41.25" customHeight="1" x14ac:dyDescent="0.25">
      <c r="B109" s="64" t="s">
        <v>246</v>
      </c>
      <c r="C109" s="65" t="s">
        <v>160</v>
      </c>
      <c r="D109" s="62"/>
      <c r="E109" s="62"/>
      <c r="F109" s="62"/>
      <c r="G109" s="169">
        <f>I109+K109+M109+O109</f>
        <v>88765.702000000005</v>
      </c>
      <c r="H109" s="172">
        <f>J109+L109+N109+P109+Q109</f>
        <v>21264.343000000001</v>
      </c>
      <c r="I109" s="169">
        <v>88765.702000000005</v>
      </c>
      <c r="J109" s="172">
        <f>(21264343/1000)</f>
        <v>21264.343000000001</v>
      </c>
      <c r="K109" s="162"/>
      <c r="L109" s="162"/>
      <c r="M109" s="164"/>
      <c r="N109" s="164"/>
      <c r="O109" s="164"/>
      <c r="P109" s="164"/>
      <c r="Q109" s="166"/>
    </row>
    <row r="110" spans="2:17" s="55" customFormat="1" ht="23.25" customHeight="1" x14ac:dyDescent="0.25">
      <c r="B110" s="54" t="s">
        <v>247</v>
      </c>
      <c r="C110" s="39" t="s">
        <v>142</v>
      </c>
      <c r="D110" s="62" t="s">
        <v>36</v>
      </c>
      <c r="E110" s="62"/>
      <c r="F110" s="62">
        <v>1</v>
      </c>
      <c r="G110" s="169"/>
      <c r="H110" s="173"/>
      <c r="I110" s="169"/>
      <c r="J110" s="173"/>
      <c r="K110" s="163"/>
      <c r="L110" s="163"/>
      <c r="M110" s="165"/>
      <c r="N110" s="165"/>
      <c r="O110" s="165"/>
      <c r="P110" s="165"/>
      <c r="Q110" s="167"/>
    </row>
    <row r="111" spans="2:17" s="55" customFormat="1" ht="27" customHeight="1" x14ac:dyDescent="0.25">
      <c r="B111" s="54" t="s">
        <v>248</v>
      </c>
      <c r="C111" s="39" t="s">
        <v>151</v>
      </c>
      <c r="D111" s="62" t="s">
        <v>138</v>
      </c>
      <c r="E111" s="62"/>
      <c r="F111" s="62"/>
      <c r="G111" s="169"/>
      <c r="H111" s="183"/>
      <c r="I111" s="169"/>
      <c r="J111" s="183"/>
      <c r="K111" s="188"/>
      <c r="L111" s="188"/>
      <c r="M111" s="189"/>
      <c r="N111" s="189"/>
      <c r="O111" s="189"/>
      <c r="P111" s="189"/>
      <c r="Q111" s="218"/>
    </row>
    <row r="112" spans="2:17" s="55" customFormat="1" ht="40.5" customHeight="1" x14ac:dyDescent="0.25">
      <c r="B112" s="64" t="s">
        <v>249</v>
      </c>
      <c r="C112" s="65" t="s">
        <v>161</v>
      </c>
      <c r="D112" s="62"/>
      <c r="E112" s="62"/>
      <c r="F112" s="62"/>
      <c r="G112" s="169">
        <f>I112+K112+M112+O112</f>
        <v>34544.173964285699</v>
      </c>
      <c r="H112" s="172">
        <f>J112+L112+N112+P112+Q112</f>
        <v>18532.149000000001</v>
      </c>
      <c r="I112" s="169">
        <v>34544.173964285699</v>
      </c>
      <c r="J112" s="172">
        <f>(18532149/1000)</f>
        <v>18532.149000000001</v>
      </c>
      <c r="K112" s="162"/>
      <c r="L112" s="162"/>
      <c r="M112" s="164"/>
      <c r="N112" s="164"/>
      <c r="O112" s="164"/>
      <c r="P112" s="164"/>
      <c r="Q112" s="166"/>
    </row>
    <row r="113" spans="2:17" s="55" customFormat="1" ht="22.5" customHeight="1" x14ac:dyDescent="0.25">
      <c r="B113" s="54" t="s">
        <v>250</v>
      </c>
      <c r="C113" s="39" t="s">
        <v>142</v>
      </c>
      <c r="D113" s="62" t="s">
        <v>36</v>
      </c>
      <c r="E113" s="62"/>
      <c r="F113" s="62">
        <v>1</v>
      </c>
      <c r="G113" s="169">
        <f t="shared" ref="G113:G121" si="15">I113</f>
        <v>0</v>
      </c>
      <c r="H113" s="173"/>
      <c r="I113" s="169"/>
      <c r="J113" s="173"/>
      <c r="K113" s="163"/>
      <c r="L113" s="163"/>
      <c r="M113" s="165"/>
      <c r="N113" s="165"/>
      <c r="O113" s="165"/>
      <c r="P113" s="165"/>
      <c r="Q113" s="167"/>
    </row>
    <row r="114" spans="2:17" s="55" customFormat="1" ht="24" customHeight="1" x14ac:dyDescent="0.25">
      <c r="B114" s="54" t="s">
        <v>251</v>
      </c>
      <c r="C114" s="39" t="s">
        <v>151</v>
      </c>
      <c r="D114" s="62" t="s">
        <v>138</v>
      </c>
      <c r="E114" s="62"/>
      <c r="F114" s="62"/>
      <c r="G114" s="169">
        <f t="shared" si="15"/>
        <v>0</v>
      </c>
      <c r="H114" s="183"/>
      <c r="I114" s="169"/>
      <c r="J114" s="183"/>
      <c r="K114" s="188"/>
      <c r="L114" s="188"/>
      <c r="M114" s="189"/>
      <c r="N114" s="189"/>
      <c r="O114" s="189"/>
      <c r="P114" s="189"/>
      <c r="Q114" s="218"/>
    </row>
    <row r="115" spans="2:17" s="55" customFormat="1" ht="42.75" customHeight="1" x14ac:dyDescent="0.25">
      <c r="B115" s="64" t="s">
        <v>252</v>
      </c>
      <c r="C115" s="65" t="s">
        <v>162</v>
      </c>
      <c r="D115" s="62"/>
      <c r="E115" s="62"/>
      <c r="F115" s="62"/>
      <c r="G115" s="169">
        <f>I115+K115+M115+O115</f>
        <v>43509.253839285702</v>
      </c>
      <c r="H115" s="172">
        <f>J115+L115+N115+P115+Q115</f>
        <v>51467.208480000001</v>
      </c>
      <c r="I115" s="169">
        <v>43509.253839285702</v>
      </c>
      <c r="J115" s="172">
        <f>(44047533/1000)+(7419675.48/1000)</f>
        <v>51467.208480000001</v>
      </c>
      <c r="K115" s="162"/>
      <c r="L115" s="162"/>
      <c r="M115" s="164"/>
      <c r="N115" s="164"/>
      <c r="O115" s="164"/>
      <c r="P115" s="164"/>
      <c r="Q115" s="166"/>
    </row>
    <row r="116" spans="2:17" s="55" customFormat="1" ht="24" customHeight="1" x14ac:dyDescent="0.25">
      <c r="B116" s="54" t="s">
        <v>253</v>
      </c>
      <c r="C116" s="39" t="s">
        <v>142</v>
      </c>
      <c r="D116" s="62" t="s">
        <v>36</v>
      </c>
      <c r="E116" s="62"/>
      <c r="F116" s="62">
        <v>1</v>
      </c>
      <c r="G116" s="169">
        <f t="shared" si="15"/>
        <v>0</v>
      </c>
      <c r="H116" s="173"/>
      <c r="I116" s="169"/>
      <c r="J116" s="173"/>
      <c r="K116" s="163"/>
      <c r="L116" s="163"/>
      <c r="M116" s="165"/>
      <c r="N116" s="165"/>
      <c r="O116" s="165"/>
      <c r="P116" s="165"/>
      <c r="Q116" s="167"/>
    </row>
    <row r="117" spans="2:17" s="55" customFormat="1" ht="24" customHeight="1" x14ac:dyDescent="0.25">
      <c r="B117" s="54" t="s">
        <v>254</v>
      </c>
      <c r="C117" s="39" t="s">
        <v>151</v>
      </c>
      <c r="D117" s="62" t="s">
        <v>138</v>
      </c>
      <c r="E117" s="62"/>
      <c r="F117" s="62"/>
      <c r="G117" s="169">
        <f t="shared" si="15"/>
        <v>0</v>
      </c>
      <c r="H117" s="183"/>
      <c r="I117" s="169"/>
      <c r="J117" s="183"/>
      <c r="K117" s="188"/>
      <c r="L117" s="188"/>
      <c r="M117" s="189"/>
      <c r="N117" s="189"/>
      <c r="O117" s="189"/>
      <c r="P117" s="189"/>
      <c r="Q117" s="218"/>
    </row>
    <row r="118" spans="2:17" s="55" customFormat="1" ht="40.5" customHeight="1" x14ac:dyDescent="0.25">
      <c r="B118" s="64" t="s">
        <v>255</v>
      </c>
      <c r="C118" s="65" t="s">
        <v>163</v>
      </c>
      <c r="D118" s="62"/>
      <c r="E118" s="62"/>
      <c r="F118" s="62"/>
      <c r="G118" s="169">
        <f>I118+K118+M118+O118</f>
        <v>29961.433981964299</v>
      </c>
      <c r="H118" s="172">
        <f>J118+L118+N118+P118+Q118</f>
        <v>318031.46766000002</v>
      </c>
      <c r="I118" s="169">
        <v>29961.433981964299</v>
      </c>
      <c r="J118" s="172">
        <f>(17271311/1000)+(300760156.66/1000)</f>
        <v>318031.46766000002</v>
      </c>
      <c r="K118" s="162"/>
      <c r="L118" s="162"/>
      <c r="M118" s="164"/>
      <c r="N118" s="164"/>
      <c r="O118" s="164"/>
      <c r="P118" s="164"/>
      <c r="Q118" s="166"/>
    </row>
    <row r="119" spans="2:17" s="55" customFormat="1" ht="21.75" customHeight="1" x14ac:dyDescent="0.25">
      <c r="B119" s="54" t="s">
        <v>289</v>
      </c>
      <c r="C119" s="39" t="s">
        <v>142</v>
      </c>
      <c r="D119" s="62" t="s">
        <v>36</v>
      </c>
      <c r="E119" s="62"/>
      <c r="F119" s="62"/>
      <c r="G119" s="169">
        <f t="shared" si="15"/>
        <v>0</v>
      </c>
      <c r="H119" s="173"/>
      <c r="I119" s="169"/>
      <c r="J119" s="173"/>
      <c r="K119" s="163"/>
      <c r="L119" s="163"/>
      <c r="M119" s="165"/>
      <c r="N119" s="165"/>
      <c r="O119" s="165"/>
      <c r="P119" s="165"/>
      <c r="Q119" s="167"/>
    </row>
    <row r="120" spans="2:17" s="55" customFormat="1" ht="22.5" customHeight="1" x14ac:dyDescent="0.25">
      <c r="B120" s="54" t="s">
        <v>290</v>
      </c>
      <c r="C120" s="39" t="s">
        <v>233</v>
      </c>
      <c r="D120" s="62" t="s">
        <v>15</v>
      </c>
      <c r="E120" s="62"/>
      <c r="F120" s="62">
        <v>5.8959999999999999</v>
      </c>
      <c r="G120" s="169"/>
      <c r="H120" s="173"/>
      <c r="I120" s="169"/>
      <c r="J120" s="173"/>
      <c r="K120" s="163"/>
      <c r="L120" s="163"/>
      <c r="M120" s="165"/>
      <c r="N120" s="165"/>
      <c r="O120" s="165"/>
      <c r="P120" s="165"/>
      <c r="Q120" s="167"/>
    </row>
    <row r="121" spans="2:17" s="55" customFormat="1" ht="24" customHeight="1" x14ac:dyDescent="0.25">
      <c r="B121" s="54" t="s">
        <v>291</v>
      </c>
      <c r="C121" s="39" t="s">
        <v>151</v>
      </c>
      <c r="D121" s="62" t="s">
        <v>138</v>
      </c>
      <c r="E121" s="62"/>
      <c r="F121" s="62"/>
      <c r="G121" s="169">
        <f t="shared" si="15"/>
        <v>0</v>
      </c>
      <c r="H121" s="183"/>
      <c r="I121" s="169"/>
      <c r="J121" s="183"/>
      <c r="K121" s="188"/>
      <c r="L121" s="188"/>
      <c r="M121" s="189"/>
      <c r="N121" s="189"/>
      <c r="O121" s="189"/>
      <c r="P121" s="189"/>
      <c r="Q121" s="218"/>
    </row>
    <row r="122" spans="2:17" s="55" customFormat="1" ht="63" customHeight="1" x14ac:dyDescent="0.25">
      <c r="B122" s="64" t="s">
        <v>292</v>
      </c>
      <c r="C122" s="65" t="s">
        <v>164</v>
      </c>
      <c r="D122" s="62" t="s">
        <v>36</v>
      </c>
      <c r="E122" s="62"/>
      <c r="F122" s="62"/>
      <c r="G122" s="49">
        <f>I122+K122+M122+O122</f>
        <v>17000</v>
      </c>
      <c r="H122" s="49">
        <f>J122+L122+N122+P122+Q122</f>
        <v>0</v>
      </c>
      <c r="I122" s="67">
        <v>17000</v>
      </c>
      <c r="J122" s="72"/>
      <c r="K122" s="82"/>
      <c r="L122" s="82"/>
      <c r="M122" s="83"/>
      <c r="N122" s="83"/>
      <c r="O122" s="83"/>
      <c r="P122" s="83"/>
      <c r="Q122" s="84"/>
    </row>
    <row r="123" spans="2:17" ht="25.5" customHeight="1" x14ac:dyDescent="0.25">
      <c r="B123" s="38"/>
      <c r="C123" s="24" t="s">
        <v>27</v>
      </c>
      <c r="D123" s="126"/>
      <c r="E123" s="126"/>
      <c r="F123" s="126"/>
      <c r="G123" s="46">
        <f>I123+K123+M123+O123</f>
        <v>2556679</v>
      </c>
      <c r="H123" s="46">
        <f>J123+L123+N123+P123+Q123</f>
        <v>72277.67822999999</v>
      </c>
      <c r="I123" s="46">
        <f>SUM(I124:I127)</f>
        <v>2556679</v>
      </c>
      <c r="J123" s="46">
        <f t="shared" ref="J123:Q123" si="16">SUM(J124:J127)</f>
        <v>72277.67822999999</v>
      </c>
      <c r="K123" s="46">
        <f t="shared" si="16"/>
        <v>0</v>
      </c>
      <c r="L123" s="46">
        <f t="shared" si="16"/>
        <v>0</v>
      </c>
      <c r="M123" s="46">
        <f t="shared" si="16"/>
        <v>0</v>
      </c>
      <c r="N123" s="46">
        <f t="shared" si="16"/>
        <v>0</v>
      </c>
      <c r="O123" s="46">
        <f t="shared" si="16"/>
        <v>0</v>
      </c>
      <c r="P123" s="46">
        <f t="shared" si="16"/>
        <v>0</v>
      </c>
      <c r="Q123" s="53">
        <f t="shared" si="16"/>
        <v>0</v>
      </c>
    </row>
    <row r="124" spans="2:17" s="55" customFormat="1" ht="41.25" customHeight="1" x14ac:dyDescent="0.25">
      <c r="B124" s="85">
        <v>34</v>
      </c>
      <c r="C124" s="65" t="s">
        <v>91</v>
      </c>
      <c r="D124" s="62"/>
      <c r="E124" s="62"/>
      <c r="F124" s="62"/>
      <c r="G124" s="169">
        <f>I124+K124+M124+O124</f>
        <v>2556679</v>
      </c>
      <c r="H124" s="172">
        <f>J124+L124+N124+P124+Q124</f>
        <v>0</v>
      </c>
      <c r="I124" s="169">
        <v>2556679</v>
      </c>
      <c r="J124" s="172"/>
      <c r="K124" s="162"/>
      <c r="L124" s="162"/>
      <c r="M124" s="164"/>
      <c r="N124" s="164"/>
      <c r="O124" s="164"/>
      <c r="P124" s="164"/>
      <c r="Q124" s="190"/>
    </row>
    <row r="125" spans="2:17" s="55" customFormat="1" ht="22.5" customHeight="1" x14ac:dyDescent="0.25">
      <c r="B125" s="86" t="s">
        <v>256</v>
      </c>
      <c r="C125" s="87" t="s">
        <v>92</v>
      </c>
      <c r="D125" s="88" t="s">
        <v>15</v>
      </c>
      <c r="E125" s="88">
        <v>12.78</v>
      </c>
      <c r="F125" s="88"/>
      <c r="G125" s="172"/>
      <c r="H125" s="173"/>
      <c r="I125" s="172"/>
      <c r="J125" s="173"/>
      <c r="K125" s="163"/>
      <c r="L125" s="163"/>
      <c r="M125" s="165"/>
      <c r="N125" s="165"/>
      <c r="O125" s="165"/>
      <c r="P125" s="165"/>
      <c r="Q125" s="166"/>
    </row>
    <row r="126" spans="2:17" s="55" customFormat="1" ht="41.25" customHeight="1" x14ac:dyDescent="0.25">
      <c r="B126" s="85">
        <v>35</v>
      </c>
      <c r="C126" s="65" t="s">
        <v>223</v>
      </c>
      <c r="D126" s="50"/>
      <c r="E126" s="50"/>
      <c r="F126" s="50"/>
      <c r="G126" s="172">
        <f>I126+K126+M126+O126</f>
        <v>0</v>
      </c>
      <c r="H126" s="172">
        <f>J126+L126+N126+P126+Q126</f>
        <v>72277.67822999999</v>
      </c>
      <c r="I126" s="172"/>
      <c r="J126" s="172">
        <f>(15232415.73/1000)+(57045262.5/1000)</f>
        <v>72277.67822999999</v>
      </c>
      <c r="K126" s="162"/>
      <c r="L126" s="162"/>
      <c r="M126" s="164"/>
      <c r="N126" s="164"/>
      <c r="O126" s="164"/>
      <c r="P126" s="164"/>
      <c r="Q126" s="166"/>
    </row>
    <row r="127" spans="2:17" s="55" customFormat="1" ht="25.5" customHeight="1" thickBot="1" x14ac:dyDescent="0.3">
      <c r="B127" s="86" t="s">
        <v>293</v>
      </c>
      <c r="C127" s="87" t="s">
        <v>142</v>
      </c>
      <c r="D127" s="88" t="s">
        <v>36</v>
      </c>
      <c r="E127" s="88"/>
      <c r="F127" s="88">
        <v>1</v>
      </c>
      <c r="G127" s="173"/>
      <c r="H127" s="173"/>
      <c r="I127" s="173"/>
      <c r="J127" s="173"/>
      <c r="K127" s="163"/>
      <c r="L127" s="163"/>
      <c r="M127" s="165"/>
      <c r="N127" s="165"/>
      <c r="O127" s="165"/>
      <c r="P127" s="165"/>
      <c r="Q127" s="167"/>
    </row>
    <row r="128" spans="2:17" ht="19.5" thickBot="1" x14ac:dyDescent="0.3">
      <c r="B128" s="191" t="s">
        <v>276</v>
      </c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7"/>
    </row>
    <row r="129" spans="2:17" ht="18.75" x14ac:dyDescent="0.25">
      <c r="B129" s="127"/>
      <c r="C129" s="128"/>
      <c r="D129" s="59"/>
      <c r="E129" s="59"/>
      <c r="F129" s="59"/>
      <c r="G129" s="100">
        <f>G130+G133+G131</f>
        <v>1429240.3324133561</v>
      </c>
      <c r="H129" s="100"/>
      <c r="I129" s="100">
        <f>I130+I133+I131</f>
        <v>1429240.3324133561</v>
      </c>
      <c r="J129" s="129"/>
      <c r="K129" s="130"/>
      <c r="L129" s="130"/>
      <c r="M129" s="130"/>
      <c r="N129" s="130"/>
      <c r="O129" s="130"/>
      <c r="P129" s="130"/>
      <c r="Q129" s="131"/>
    </row>
    <row r="130" spans="2:17" s="55" customFormat="1" ht="42.75" customHeight="1" x14ac:dyDescent="0.25">
      <c r="B130" s="89" t="s">
        <v>257</v>
      </c>
      <c r="C130" s="65" t="s">
        <v>70</v>
      </c>
      <c r="D130" s="50"/>
      <c r="E130" s="50"/>
      <c r="F130" s="50"/>
      <c r="G130" s="144">
        <f>I130+K130+M130+O130</f>
        <v>767045</v>
      </c>
      <c r="H130" s="90">
        <f>J130+L130+N130+P130+Q130</f>
        <v>0</v>
      </c>
      <c r="I130" s="141">
        <v>767045</v>
      </c>
      <c r="J130" s="74"/>
      <c r="K130" s="91"/>
      <c r="L130" s="91"/>
      <c r="M130" s="91"/>
      <c r="N130" s="91"/>
      <c r="O130" s="91"/>
      <c r="P130" s="91"/>
      <c r="Q130" s="92"/>
    </row>
    <row r="131" spans="2:17" s="55" customFormat="1" ht="49.5" customHeight="1" x14ac:dyDescent="0.25">
      <c r="B131" s="89" t="s">
        <v>258</v>
      </c>
      <c r="C131" s="65" t="s">
        <v>185</v>
      </c>
      <c r="D131" s="50"/>
      <c r="E131" s="50"/>
      <c r="F131" s="50"/>
      <c r="G131" s="168">
        <f>I131+K131+M131+O131</f>
        <v>30000</v>
      </c>
      <c r="H131" s="172">
        <f>J131+L131+N131+P131+Q131</f>
        <v>0</v>
      </c>
      <c r="I131" s="169">
        <v>30000</v>
      </c>
      <c r="J131" s="172"/>
      <c r="K131" s="211"/>
      <c r="L131" s="211"/>
      <c r="M131" s="211"/>
      <c r="N131" s="211"/>
      <c r="O131" s="211"/>
      <c r="P131" s="211"/>
      <c r="Q131" s="206"/>
    </row>
    <row r="132" spans="2:17" s="55" customFormat="1" ht="18.75" x14ac:dyDescent="0.25">
      <c r="B132" s="86" t="s">
        <v>259</v>
      </c>
      <c r="C132" s="39" t="s">
        <v>186</v>
      </c>
      <c r="D132" s="50"/>
      <c r="E132" s="50"/>
      <c r="F132" s="50"/>
      <c r="G132" s="168"/>
      <c r="H132" s="183"/>
      <c r="I132" s="169"/>
      <c r="J132" s="183"/>
      <c r="K132" s="212"/>
      <c r="L132" s="212"/>
      <c r="M132" s="212"/>
      <c r="N132" s="212"/>
      <c r="O132" s="212"/>
      <c r="P132" s="212"/>
      <c r="Q132" s="207"/>
    </row>
    <row r="133" spans="2:17" s="55" customFormat="1" ht="39.75" customHeight="1" x14ac:dyDescent="0.25">
      <c r="B133" s="89" t="s">
        <v>294</v>
      </c>
      <c r="C133" s="65" t="s">
        <v>275</v>
      </c>
      <c r="D133" s="50"/>
      <c r="E133" s="50"/>
      <c r="F133" s="50"/>
      <c r="G133" s="41">
        <f>I133+K133+M133+O133</f>
        <v>632195.33241335605</v>
      </c>
      <c r="H133" s="41">
        <f>J133+L133+N133+P133+Q133</f>
        <v>0</v>
      </c>
      <c r="I133" s="41">
        <f>I134</f>
        <v>632195.33241335605</v>
      </c>
      <c r="J133" s="41">
        <f t="shared" ref="J133:Q133" si="17">J134</f>
        <v>0</v>
      </c>
      <c r="K133" s="41">
        <f t="shared" si="17"/>
        <v>0</v>
      </c>
      <c r="L133" s="41">
        <f t="shared" si="17"/>
        <v>0</v>
      </c>
      <c r="M133" s="41">
        <f t="shared" si="17"/>
        <v>0</v>
      </c>
      <c r="N133" s="41">
        <f t="shared" si="17"/>
        <v>0</v>
      </c>
      <c r="O133" s="41">
        <f t="shared" si="17"/>
        <v>0</v>
      </c>
      <c r="P133" s="41">
        <f t="shared" si="17"/>
        <v>0</v>
      </c>
      <c r="Q133" s="76">
        <f t="shared" si="17"/>
        <v>0</v>
      </c>
    </row>
    <row r="134" spans="2:17" s="55" customFormat="1" ht="18.75" x14ac:dyDescent="0.25">
      <c r="B134" s="93"/>
      <c r="C134" s="65" t="s">
        <v>7</v>
      </c>
      <c r="D134" s="70"/>
      <c r="E134" s="70"/>
      <c r="F134" s="70"/>
      <c r="G134" s="41">
        <f>SUM(G135:G170)</f>
        <v>632195.33241335605</v>
      </c>
      <c r="H134" s="41">
        <v>0</v>
      </c>
      <c r="I134" s="41">
        <f>SUM(I135:I170)</f>
        <v>632195.33241335605</v>
      </c>
      <c r="J134" s="41">
        <v>0</v>
      </c>
      <c r="K134" s="71"/>
      <c r="L134" s="71"/>
      <c r="M134" s="71"/>
      <c r="N134" s="71"/>
      <c r="O134" s="71"/>
      <c r="P134" s="71"/>
      <c r="Q134" s="94"/>
    </row>
    <row r="135" spans="2:17" s="55" customFormat="1" ht="18.75" x14ac:dyDescent="0.25">
      <c r="B135" s="93" t="s">
        <v>260</v>
      </c>
      <c r="C135" s="39" t="s">
        <v>93</v>
      </c>
      <c r="D135" s="50" t="s">
        <v>15</v>
      </c>
      <c r="E135" s="50">
        <v>7.5</v>
      </c>
      <c r="F135" s="50"/>
      <c r="G135" s="49">
        <v>73994.172726993755</v>
      </c>
      <c r="H135" s="49"/>
      <c r="I135" s="72">
        <v>73994.172726993755</v>
      </c>
      <c r="J135" s="72"/>
      <c r="K135" s="91"/>
      <c r="L135" s="91"/>
      <c r="M135" s="91"/>
      <c r="N135" s="91"/>
      <c r="O135" s="91"/>
      <c r="P135" s="91"/>
      <c r="Q135" s="92"/>
    </row>
    <row r="136" spans="2:17" s="55" customFormat="1" ht="18.75" x14ac:dyDescent="0.25">
      <c r="B136" s="93" t="s">
        <v>261</v>
      </c>
      <c r="C136" s="39" t="s">
        <v>94</v>
      </c>
      <c r="D136" s="50" t="s">
        <v>15</v>
      </c>
      <c r="E136" s="50">
        <v>1.677</v>
      </c>
      <c r="F136" s="50"/>
      <c r="G136" s="49">
        <v>12823.0956228375</v>
      </c>
      <c r="H136" s="49"/>
      <c r="I136" s="72">
        <v>12823.0956228375</v>
      </c>
      <c r="J136" s="72"/>
      <c r="K136" s="91"/>
      <c r="L136" s="91"/>
      <c r="M136" s="91"/>
      <c r="N136" s="91"/>
      <c r="O136" s="91"/>
      <c r="P136" s="91"/>
      <c r="Q136" s="92"/>
    </row>
    <row r="137" spans="2:17" s="55" customFormat="1" ht="18.75" x14ac:dyDescent="0.25">
      <c r="B137" s="93" t="s">
        <v>262</v>
      </c>
      <c r="C137" s="39" t="s">
        <v>95</v>
      </c>
      <c r="D137" s="50" t="s">
        <v>15</v>
      </c>
      <c r="E137" s="50">
        <v>5.5</v>
      </c>
      <c r="F137" s="50"/>
      <c r="G137" s="49">
        <v>41322.883434525</v>
      </c>
      <c r="H137" s="49"/>
      <c r="I137" s="72">
        <v>41322.883434525</v>
      </c>
      <c r="J137" s="72"/>
      <c r="K137" s="91"/>
      <c r="L137" s="91"/>
      <c r="M137" s="91"/>
      <c r="N137" s="91"/>
      <c r="O137" s="91"/>
      <c r="P137" s="91"/>
      <c r="Q137" s="92"/>
    </row>
    <row r="138" spans="2:17" s="55" customFormat="1" ht="18.75" x14ac:dyDescent="0.25">
      <c r="B138" s="93" t="s">
        <v>263</v>
      </c>
      <c r="C138" s="39" t="s">
        <v>96</v>
      </c>
      <c r="D138" s="50" t="s">
        <v>15</v>
      </c>
      <c r="E138" s="50">
        <v>2.8</v>
      </c>
      <c r="F138" s="50"/>
      <c r="G138" s="49">
        <v>23526.212349543748</v>
      </c>
      <c r="H138" s="49"/>
      <c r="I138" s="72">
        <v>23526.212349543748</v>
      </c>
      <c r="J138" s="72"/>
      <c r="K138" s="91"/>
      <c r="L138" s="91"/>
      <c r="M138" s="91"/>
      <c r="N138" s="91"/>
      <c r="O138" s="91"/>
      <c r="P138" s="91"/>
      <c r="Q138" s="92"/>
    </row>
    <row r="139" spans="2:17" s="55" customFormat="1" ht="18.75" x14ac:dyDescent="0.25">
      <c r="B139" s="93" t="s">
        <v>295</v>
      </c>
      <c r="C139" s="39" t="s">
        <v>97</v>
      </c>
      <c r="D139" s="50" t="s">
        <v>15</v>
      </c>
      <c r="E139" s="50">
        <v>2.7</v>
      </c>
      <c r="F139" s="50"/>
      <c r="G139" s="49">
        <v>23206.169413349999</v>
      </c>
      <c r="H139" s="49"/>
      <c r="I139" s="72">
        <v>23206.169413349999</v>
      </c>
      <c r="J139" s="72"/>
      <c r="K139" s="91"/>
      <c r="L139" s="91"/>
      <c r="M139" s="91"/>
      <c r="N139" s="91"/>
      <c r="O139" s="91"/>
      <c r="P139" s="91"/>
      <c r="Q139" s="92"/>
    </row>
    <row r="140" spans="2:17" s="55" customFormat="1" ht="18.75" x14ac:dyDescent="0.25">
      <c r="B140" s="93" t="s">
        <v>296</v>
      </c>
      <c r="C140" s="39" t="s">
        <v>98</v>
      </c>
      <c r="D140" s="50" t="s">
        <v>15</v>
      </c>
      <c r="E140" s="50">
        <v>2.0649999999999999</v>
      </c>
      <c r="F140" s="50"/>
      <c r="G140" s="49">
        <v>20960.496286537495</v>
      </c>
      <c r="H140" s="49"/>
      <c r="I140" s="72">
        <v>20960.496286537495</v>
      </c>
      <c r="J140" s="72"/>
      <c r="K140" s="91"/>
      <c r="L140" s="91"/>
      <c r="M140" s="91"/>
      <c r="N140" s="91"/>
      <c r="O140" s="91"/>
      <c r="P140" s="91"/>
      <c r="Q140" s="92"/>
    </row>
    <row r="141" spans="2:17" s="55" customFormat="1" ht="18.75" x14ac:dyDescent="0.25">
      <c r="B141" s="93" t="s">
        <v>297</v>
      </c>
      <c r="C141" s="39" t="s">
        <v>99</v>
      </c>
      <c r="D141" s="50" t="s">
        <v>15</v>
      </c>
      <c r="E141" s="50">
        <v>1.47</v>
      </c>
      <c r="F141" s="50"/>
      <c r="G141" s="49">
        <v>15879.99083776875</v>
      </c>
      <c r="H141" s="49"/>
      <c r="I141" s="72">
        <v>15879.99083776875</v>
      </c>
      <c r="J141" s="72"/>
      <c r="K141" s="91"/>
      <c r="L141" s="91"/>
      <c r="M141" s="91"/>
      <c r="N141" s="91"/>
      <c r="O141" s="91"/>
      <c r="P141" s="91"/>
      <c r="Q141" s="92"/>
    </row>
    <row r="142" spans="2:17" s="55" customFormat="1" ht="18.75" x14ac:dyDescent="0.25">
      <c r="B142" s="93" t="s">
        <v>298</v>
      </c>
      <c r="C142" s="39" t="s">
        <v>100</v>
      </c>
      <c r="D142" s="50" t="s">
        <v>15</v>
      </c>
      <c r="E142" s="50">
        <v>3.64</v>
      </c>
      <c r="F142" s="50"/>
      <c r="G142" s="49">
        <v>34507.722508874998</v>
      </c>
      <c r="H142" s="49"/>
      <c r="I142" s="72">
        <v>34507.722508874998</v>
      </c>
      <c r="J142" s="72"/>
      <c r="K142" s="91"/>
      <c r="L142" s="91"/>
      <c r="M142" s="91"/>
      <c r="N142" s="91"/>
      <c r="O142" s="91"/>
      <c r="P142" s="91"/>
      <c r="Q142" s="92"/>
    </row>
    <row r="143" spans="2:17" s="55" customFormat="1" ht="18.75" x14ac:dyDescent="0.25">
      <c r="B143" s="93" t="s">
        <v>299</v>
      </c>
      <c r="C143" s="39" t="s">
        <v>101</v>
      </c>
      <c r="D143" s="50" t="s">
        <v>15</v>
      </c>
      <c r="E143" s="50">
        <v>3</v>
      </c>
      <c r="F143" s="50"/>
      <c r="G143" s="49">
        <v>32246.913352500003</v>
      </c>
      <c r="H143" s="49"/>
      <c r="I143" s="72">
        <v>32246.913352500003</v>
      </c>
      <c r="J143" s="72"/>
      <c r="K143" s="91"/>
      <c r="L143" s="91"/>
      <c r="M143" s="91"/>
      <c r="N143" s="91"/>
      <c r="O143" s="91"/>
      <c r="P143" s="91"/>
      <c r="Q143" s="92"/>
    </row>
    <row r="144" spans="2:17" s="28" customFormat="1" ht="18.75" x14ac:dyDescent="0.3">
      <c r="B144" s="93" t="s">
        <v>300</v>
      </c>
      <c r="C144" s="39" t="s">
        <v>102</v>
      </c>
      <c r="D144" s="50" t="s">
        <v>15</v>
      </c>
      <c r="E144" s="50">
        <v>2.92</v>
      </c>
      <c r="F144" s="50"/>
      <c r="G144" s="49">
        <v>32000.5676269125</v>
      </c>
      <c r="H144" s="49"/>
      <c r="I144" s="72">
        <v>32000.5676269125</v>
      </c>
      <c r="J144" s="72"/>
      <c r="K144" s="91"/>
      <c r="L144" s="91"/>
      <c r="M144" s="91"/>
      <c r="N144" s="91"/>
      <c r="O144" s="91"/>
      <c r="P144" s="91"/>
      <c r="Q144" s="92"/>
    </row>
    <row r="145" spans="1:18" s="28" customFormat="1" ht="18.75" x14ac:dyDescent="0.3">
      <c r="B145" s="93" t="s">
        <v>301</v>
      </c>
      <c r="C145" s="39" t="s">
        <v>103</v>
      </c>
      <c r="D145" s="50" t="s">
        <v>15</v>
      </c>
      <c r="E145" s="50">
        <v>1.2</v>
      </c>
      <c r="F145" s="50"/>
      <c r="G145" s="49">
        <v>18317.295746268748</v>
      </c>
      <c r="H145" s="49"/>
      <c r="I145" s="72">
        <v>18317.295746268748</v>
      </c>
      <c r="J145" s="72"/>
      <c r="K145" s="91"/>
      <c r="L145" s="91"/>
      <c r="M145" s="91"/>
      <c r="N145" s="91"/>
      <c r="O145" s="91"/>
      <c r="P145" s="91"/>
      <c r="Q145" s="92"/>
    </row>
    <row r="146" spans="1:18" s="28" customFormat="1" ht="18.75" x14ac:dyDescent="0.3">
      <c r="B146" s="93" t="s">
        <v>302</v>
      </c>
      <c r="C146" s="39" t="s">
        <v>104</v>
      </c>
      <c r="D146" s="50" t="s">
        <v>15</v>
      </c>
      <c r="E146" s="50">
        <v>0.91</v>
      </c>
      <c r="F146" s="50"/>
      <c r="G146" s="49">
        <v>10549.4684266125</v>
      </c>
      <c r="H146" s="49"/>
      <c r="I146" s="72">
        <v>10549.4684266125</v>
      </c>
      <c r="J146" s="72"/>
      <c r="K146" s="91"/>
      <c r="L146" s="91"/>
      <c r="M146" s="91"/>
      <c r="N146" s="91"/>
      <c r="O146" s="91"/>
      <c r="P146" s="91"/>
      <c r="Q146" s="92"/>
    </row>
    <row r="147" spans="1:18" s="28" customFormat="1" ht="18.75" x14ac:dyDescent="0.3">
      <c r="B147" s="93" t="s">
        <v>303</v>
      </c>
      <c r="C147" s="39" t="s">
        <v>105</v>
      </c>
      <c r="D147" s="50" t="s">
        <v>15</v>
      </c>
      <c r="E147" s="50">
        <v>0.4</v>
      </c>
      <c r="F147" s="50"/>
      <c r="G147" s="49">
        <v>7639.7994547874996</v>
      </c>
      <c r="H147" s="49"/>
      <c r="I147" s="72">
        <v>7639.7994547874996</v>
      </c>
      <c r="J147" s="72"/>
      <c r="K147" s="91"/>
      <c r="L147" s="91"/>
      <c r="M147" s="91"/>
      <c r="N147" s="91"/>
      <c r="O147" s="91"/>
      <c r="P147" s="91"/>
      <c r="Q147" s="92"/>
    </row>
    <row r="148" spans="1:18" s="56" customFormat="1" ht="18.75" x14ac:dyDescent="0.3">
      <c r="B148" s="93" t="s">
        <v>304</v>
      </c>
      <c r="C148" s="39" t="s">
        <v>106</v>
      </c>
      <c r="D148" s="50" t="s">
        <v>15</v>
      </c>
      <c r="E148" s="50">
        <v>0.14000000000000001</v>
      </c>
      <c r="F148" s="50"/>
      <c r="G148" s="49">
        <v>2389.0025919374998</v>
      </c>
      <c r="H148" s="49"/>
      <c r="I148" s="72">
        <v>2389.0025919374998</v>
      </c>
      <c r="J148" s="72"/>
      <c r="K148" s="91"/>
      <c r="L148" s="91"/>
      <c r="M148" s="91"/>
      <c r="N148" s="91"/>
      <c r="O148" s="91"/>
      <c r="P148" s="91"/>
      <c r="Q148" s="92"/>
    </row>
    <row r="149" spans="1:18" s="6" customFormat="1" ht="18.75" x14ac:dyDescent="0.3">
      <c r="A149" s="28"/>
      <c r="B149" s="93" t="s">
        <v>305</v>
      </c>
      <c r="C149" s="31" t="s">
        <v>107</v>
      </c>
      <c r="D149" s="7" t="s">
        <v>15</v>
      </c>
      <c r="E149" s="7">
        <v>0.32600000000000001</v>
      </c>
      <c r="F149" s="7"/>
      <c r="G149" s="48">
        <v>8418.3089456812504</v>
      </c>
      <c r="H149" s="48"/>
      <c r="I149" s="20">
        <v>8418.3089456812504</v>
      </c>
      <c r="J149" s="20"/>
      <c r="K149" s="10"/>
      <c r="L149" s="10"/>
      <c r="M149" s="10"/>
      <c r="N149" s="10"/>
      <c r="O149" s="10"/>
      <c r="P149" s="10"/>
      <c r="Q149" s="11"/>
      <c r="R149" s="28"/>
    </row>
    <row r="150" spans="1:18" s="6" customFormat="1" ht="18.75" x14ac:dyDescent="0.3">
      <c r="A150" s="28"/>
      <c r="B150" s="93" t="s">
        <v>306</v>
      </c>
      <c r="C150" s="32" t="s">
        <v>108</v>
      </c>
      <c r="D150" s="7" t="s">
        <v>15</v>
      </c>
      <c r="E150" s="7">
        <v>0.376</v>
      </c>
      <c r="F150" s="7"/>
      <c r="G150" s="48">
        <v>8718.5446728187489</v>
      </c>
      <c r="H150" s="48"/>
      <c r="I150" s="21">
        <v>8718.5446728187489</v>
      </c>
      <c r="J150" s="21"/>
      <c r="K150" s="8"/>
      <c r="L150" s="8"/>
      <c r="M150" s="8"/>
      <c r="N150" s="8"/>
      <c r="O150" s="8"/>
      <c r="P150" s="8"/>
      <c r="Q150" s="9"/>
      <c r="R150" s="28"/>
    </row>
    <row r="151" spans="1:18" s="6" customFormat="1" ht="37.5" x14ac:dyDescent="0.3">
      <c r="A151" s="28"/>
      <c r="B151" s="93" t="s">
        <v>307</v>
      </c>
      <c r="C151" s="31" t="s">
        <v>109</v>
      </c>
      <c r="D151" s="7" t="s">
        <v>15</v>
      </c>
      <c r="E151" s="7">
        <v>0.51100000000000001</v>
      </c>
      <c r="F151" s="7"/>
      <c r="G151" s="48">
        <v>13043.14168224375</v>
      </c>
      <c r="H151" s="48"/>
      <c r="I151" s="20">
        <v>13043.14168224375</v>
      </c>
      <c r="J151" s="20"/>
      <c r="K151" s="8"/>
      <c r="L151" s="8"/>
      <c r="M151" s="8"/>
      <c r="N151" s="8"/>
      <c r="O151" s="8"/>
      <c r="P151" s="8"/>
      <c r="Q151" s="9"/>
      <c r="R151" s="28"/>
    </row>
    <row r="152" spans="1:18" s="6" customFormat="1" ht="18.75" x14ac:dyDescent="0.3">
      <c r="A152" s="28"/>
      <c r="B152" s="93" t="s">
        <v>308</v>
      </c>
      <c r="C152" s="31" t="s">
        <v>110</v>
      </c>
      <c r="D152" s="7" t="s">
        <v>15</v>
      </c>
      <c r="E152" s="7">
        <v>0.56799999999999995</v>
      </c>
      <c r="F152" s="7"/>
      <c r="G152" s="48">
        <v>11994.235692862499</v>
      </c>
      <c r="H152" s="48"/>
      <c r="I152" s="20">
        <v>11994.235692862499</v>
      </c>
      <c r="J152" s="20"/>
      <c r="K152" s="10"/>
      <c r="L152" s="10"/>
      <c r="M152" s="10"/>
      <c r="N152" s="10"/>
      <c r="O152" s="10"/>
      <c r="P152" s="10"/>
      <c r="Q152" s="11"/>
      <c r="R152" s="28"/>
    </row>
    <row r="153" spans="1:18" s="6" customFormat="1" ht="18.75" x14ac:dyDescent="0.3">
      <c r="A153" s="28"/>
      <c r="B153" s="93" t="s">
        <v>309</v>
      </c>
      <c r="C153" s="31" t="s">
        <v>111</v>
      </c>
      <c r="D153" s="7" t="s">
        <v>15</v>
      </c>
      <c r="E153" s="7">
        <v>0.52</v>
      </c>
      <c r="F153" s="7"/>
      <c r="G153" s="48">
        <v>11638.273042068748</v>
      </c>
      <c r="H153" s="48"/>
      <c r="I153" s="20">
        <v>11638.273042068748</v>
      </c>
      <c r="J153" s="20"/>
      <c r="K153" s="10"/>
      <c r="L153" s="10"/>
      <c r="M153" s="10"/>
      <c r="N153" s="10"/>
      <c r="O153" s="10"/>
      <c r="P153" s="10"/>
      <c r="Q153" s="11"/>
      <c r="R153" s="28"/>
    </row>
    <row r="154" spans="1:18" s="6" customFormat="1" ht="18.75" x14ac:dyDescent="0.3">
      <c r="A154" s="28"/>
      <c r="B154" s="93" t="s">
        <v>310</v>
      </c>
      <c r="C154" s="31" t="s">
        <v>112</v>
      </c>
      <c r="D154" s="7" t="s">
        <v>15</v>
      </c>
      <c r="E154" s="7">
        <v>0.3</v>
      </c>
      <c r="F154" s="7"/>
      <c r="G154" s="48">
        <v>5801.0365153124994</v>
      </c>
      <c r="H154" s="48"/>
      <c r="I154" s="20">
        <v>5801.0365153124994</v>
      </c>
      <c r="J154" s="20"/>
      <c r="K154" s="10"/>
      <c r="L154" s="10"/>
      <c r="M154" s="10"/>
      <c r="N154" s="10"/>
      <c r="O154" s="10"/>
      <c r="P154" s="10"/>
      <c r="Q154" s="11"/>
      <c r="R154" s="28"/>
    </row>
    <row r="155" spans="1:18" s="6" customFormat="1" ht="18.75" x14ac:dyDescent="0.3">
      <c r="A155" s="28"/>
      <c r="B155" s="93" t="s">
        <v>311</v>
      </c>
      <c r="C155" s="31" t="s">
        <v>113</v>
      </c>
      <c r="D155" s="7" t="s">
        <v>15</v>
      </c>
      <c r="E155" s="7">
        <v>0.2</v>
      </c>
      <c r="F155" s="7"/>
      <c r="G155" s="48">
        <v>4089.2180608125</v>
      </c>
      <c r="H155" s="48"/>
      <c r="I155" s="20">
        <v>4089.2180608125</v>
      </c>
      <c r="J155" s="20"/>
      <c r="K155" s="10"/>
      <c r="L155" s="10"/>
      <c r="M155" s="10"/>
      <c r="N155" s="10"/>
      <c r="O155" s="10"/>
      <c r="P155" s="10"/>
      <c r="Q155" s="11"/>
      <c r="R155" s="28"/>
    </row>
    <row r="156" spans="1:18" s="6" customFormat="1" ht="18.75" x14ac:dyDescent="0.3">
      <c r="A156" s="28"/>
      <c r="B156" s="93" t="s">
        <v>312</v>
      </c>
      <c r="C156" s="31" t="s">
        <v>114</v>
      </c>
      <c r="D156" s="7" t="s">
        <v>15</v>
      </c>
      <c r="E156" s="7">
        <v>0.19</v>
      </c>
      <c r="F156" s="7"/>
      <c r="G156" s="48">
        <v>4205.2479170625002</v>
      </c>
      <c r="H156" s="48"/>
      <c r="I156" s="20">
        <v>4205.2479170625002</v>
      </c>
      <c r="J156" s="20"/>
      <c r="K156" s="10"/>
      <c r="L156" s="10"/>
      <c r="M156" s="10"/>
      <c r="N156" s="10"/>
      <c r="O156" s="10"/>
      <c r="P156" s="10"/>
      <c r="Q156" s="11"/>
      <c r="R156" s="28"/>
    </row>
    <row r="157" spans="1:18" s="12" customFormat="1" ht="18.75" x14ac:dyDescent="0.3">
      <c r="A157" s="56"/>
      <c r="B157" s="93" t="s">
        <v>313</v>
      </c>
      <c r="C157" s="31" t="s">
        <v>115</v>
      </c>
      <c r="D157" s="7" t="s">
        <v>15</v>
      </c>
      <c r="E157" s="7">
        <v>0.28399999999999997</v>
      </c>
      <c r="F157" s="7"/>
      <c r="G157" s="48">
        <v>5745.1192505437502</v>
      </c>
      <c r="H157" s="48"/>
      <c r="I157" s="20">
        <v>5745.1192505437502</v>
      </c>
      <c r="J157" s="20"/>
      <c r="K157" s="10"/>
      <c r="L157" s="10"/>
      <c r="M157" s="10"/>
      <c r="N157" s="10"/>
      <c r="O157" s="10"/>
      <c r="P157" s="10"/>
      <c r="Q157" s="11"/>
      <c r="R157" s="56"/>
    </row>
    <row r="158" spans="1:18" s="6" customFormat="1" ht="18.75" x14ac:dyDescent="0.3">
      <c r="A158" s="28"/>
      <c r="B158" s="93" t="s">
        <v>314</v>
      </c>
      <c r="C158" s="31" t="s">
        <v>116</v>
      </c>
      <c r="D158" s="7" t="s">
        <v>15</v>
      </c>
      <c r="E158" s="7">
        <v>3.8</v>
      </c>
      <c r="F158" s="7"/>
      <c r="G158" s="48">
        <v>50921.029588274992</v>
      </c>
      <c r="H158" s="48"/>
      <c r="I158" s="20">
        <v>50921.029588274992</v>
      </c>
      <c r="J158" s="20"/>
      <c r="K158" s="10"/>
      <c r="L158" s="10"/>
      <c r="M158" s="10"/>
      <c r="N158" s="10"/>
      <c r="O158" s="10"/>
      <c r="P158" s="10"/>
      <c r="Q158" s="11"/>
      <c r="R158" s="28"/>
    </row>
    <row r="159" spans="1:18" s="12" customFormat="1" ht="18.75" x14ac:dyDescent="0.3">
      <c r="A159" s="56"/>
      <c r="B159" s="93" t="s">
        <v>315</v>
      </c>
      <c r="C159" s="31" t="s">
        <v>117</v>
      </c>
      <c r="D159" s="7" t="s">
        <v>15</v>
      </c>
      <c r="E159" s="7">
        <v>1.28</v>
      </c>
      <c r="F159" s="7"/>
      <c r="G159" s="48">
        <v>15922.332609356252</v>
      </c>
      <c r="H159" s="48"/>
      <c r="I159" s="20">
        <v>15922.332609356252</v>
      </c>
      <c r="J159" s="20"/>
      <c r="K159" s="10"/>
      <c r="L159" s="10"/>
      <c r="M159" s="10"/>
      <c r="N159" s="10"/>
      <c r="O159" s="10"/>
      <c r="P159" s="10"/>
      <c r="Q159" s="11"/>
      <c r="R159" s="56"/>
    </row>
    <row r="160" spans="1:18" s="12" customFormat="1" ht="18.75" x14ac:dyDescent="0.3">
      <c r="A160" s="56"/>
      <c r="B160" s="93" t="s">
        <v>316</v>
      </c>
      <c r="C160" s="31" t="s">
        <v>118</v>
      </c>
      <c r="D160" s="7" t="s">
        <v>15</v>
      </c>
      <c r="E160" s="7">
        <v>2.08</v>
      </c>
      <c r="F160" s="7"/>
      <c r="G160" s="48">
        <v>23629.924789143748</v>
      </c>
      <c r="H160" s="48"/>
      <c r="I160" s="20">
        <v>23629.924789143748</v>
      </c>
      <c r="J160" s="20"/>
      <c r="K160" s="10"/>
      <c r="L160" s="10"/>
      <c r="M160" s="10"/>
      <c r="N160" s="10"/>
      <c r="O160" s="10"/>
      <c r="P160" s="10"/>
      <c r="Q160" s="11"/>
      <c r="R160" s="56"/>
    </row>
    <row r="161" spans="1:18" s="28" customFormat="1" ht="18.75" x14ac:dyDescent="0.3">
      <c r="B161" s="93" t="s">
        <v>317</v>
      </c>
      <c r="C161" s="39" t="s">
        <v>119</v>
      </c>
      <c r="D161" s="50" t="s">
        <v>15</v>
      </c>
      <c r="E161" s="50">
        <v>1.1599999999999999</v>
      </c>
      <c r="F161" s="50"/>
      <c r="G161" s="49">
        <v>13726.090808718751</v>
      </c>
      <c r="H161" s="49"/>
      <c r="I161" s="72">
        <v>13726.090808718751</v>
      </c>
      <c r="J161" s="72"/>
      <c r="K161" s="91"/>
      <c r="L161" s="91"/>
      <c r="M161" s="91"/>
      <c r="N161" s="91"/>
      <c r="O161" s="91"/>
      <c r="P161" s="91"/>
      <c r="Q161" s="92"/>
    </row>
    <row r="162" spans="1:18" s="28" customFormat="1" ht="18.75" x14ac:dyDescent="0.3">
      <c r="B162" s="93" t="s">
        <v>318</v>
      </c>
      <c r="C162" s="39" t="s">
        <v>120</v>
      </c>
      <c r="D162" s="50" t="s">
        <v>15</v>
      </c>
      <c r="E162" s="50">
        <v>0.14000000000000001</v>
      </c>
      <c r="F162" s="50"/>
      <c r="G162" s="49">
        <v>4857.1479754874999</v>
      </c>
      <c r="H162" s="49"/>
      <c r="I162" s="72">
        <v>4857.1479754874999</v>
      </c>
      <c r="J162" s="72"/>
      <c r="K162" s="91"/>
      <c r="L162" s="91"/>
      <c r="M162" s="91"/>
      <c r="N162" s="91"/>
      <c r="O162" s="91"/>
      <c r="P162" s="91"/>
      <c r="Q162" s="92"/>
    </row>
    <row r="163" spans="1:18" s="28" customFormat="1" ht="18.75" x14ac:dyDescent="0.3">
      <c r="B163" s="93" t="s">
        <v>319</v>
      </c>
      <c r="C163" s="39" t="s">
        <v>121</v>
      </c>
      <c r="D163" s="50" t="s">
        <v>22</v>
      </c>
      <c r="E163" s="50">
        <v>1</v>
      </c>
      <c r="F163" s="50"/>
      <c r="G163" s="49">
        <v>31427.430981581252</v>
      </c>
      <c r="H163" s="49"/>
      <c r="I163" s="72">
        <v>31427.430981581252</v>
      </c>
      <c r="J163" s="72"/>
      <c r="K163" s="91"/>
      <c r="L163" s="91"/>
      <c r="M163" s="91"/>
      <c r="N163" s="91"/>
      <c r="O163" s="91"/>
      <c r="P163" s="91"/>
      <c r="Q163" s="92"/>
    </row>
    <row r="164" spans="1:18" s="28" customFormat="1" ht="18.75" x14ac:dyDescent="0.3">
      <c r="B164" s="93" t="s">
        <v>320</v>
      </c>
      <c r="C164" s="39" t="s">
        <v>122</v>
      </c>
      <c r="D164" s="50" t="s">
        <v>22</v>
      </c>
      <c r="E164" s="50">
        <v>1</v>
      </c>
      <c r="F164" s="50"/>
      <c r="G164" s="49">
        <v>28585.4048085375</v>
      </c>
      <c r="H164" s="49"/>
      <c r="I164" s="72">
        <v>28585.4048085375</v>
      </c>
      <c r="J164" s="72"/>
      <c r="K164" s="91"/>
      <c r="L164" s="91"/>
      <c r="M164" s="91"/>
      <c r="N164" s="91"/>
      <c r="O164" s="91"/>
      <c r="P164" s="91"/>
      <c r="Q164" s="92"/>
    </row>
    <row r="165" spans="1:18" s="56" customFormat="1" ht="18.75" x14ac:dyDescent="0.3">
      <c r="B165" s="93" t="s">
        <v>321</v>
      </c>
      <c r="C165" s="39" t="s">
        <v>128</v>
      </c>
      <c r="D165" s="50" t="s">
        <v>22</v>
      </c>
      <c r="E165" s="50">
        <v>1</v>
      </c>
      <c r="F165" s="50"/>
      <c r="G165" s="49">
        <v>10095.833407275</v>
      </c>
      <c r="H165" s="49"/>
      <c r="I165" s="72">
        <v>10095.833407275</v>
      </c>
      <c r="J165" s="72"/>
      <c r="K165" s="91"/>
      <c r="L165" s="91"/>
      <c r="M165" s="91"/>
      <c r="N165" s="91"/>
      <c r="O165" s="91"/>
      <c r="P165" s="91"/>
      <c r="Q165" s="92"/>
    </row>
    <row r="166" spans="1:18" s="56" customFormat="1" ht="18.75" x14ac:dyDescent="0.3">
      <c r="B166" s="93" t="s">
        <v>322</v>
      </c>
      <c r="C166" s="39" t="s">
        <v>123</v>
      </c>
      <c r="D166" s="50" t="s">
        <v>15</v>
      </c>
      <c r="E166" s="50">
        <v>0.28499999999999998</v>
      </c>
      <c r="F166" s="50"/>
      <c r="G166" s="49">
        <v>7185.3952487625002</v>
      </c>
      <c r="H166" s="49"/>
      <c r="I166" s="72">
        <v>7185.3952487625002</v>
      </c>
      <c r="J166" s="72"/>
      <c r="K166" s="91"/>
      <c r="L166" s="91"/>
      <c r="M166" s="91"/>
      <c r="N166" s="91"/>
      <c r="O166" s="91"/>
      <c r="P166" s="91"/>
      <c r="Q166" s="92"/>
    </row>
    <row r="167" spans="1:18" s="28" customFormat="1" ht="18.75" x14ac:dyDescent="0.3">
      <c r="B167" s="93" t="s">
        <v>323</v>
      </c>
      <c r="C167" s="39" t="s">
        <v>124</v>
      </c>
      <c r="D167" s="50" t="s">
        <v>15</v>
      </c>
      <c r="E167" s="50">
        <v>0.28000000000000003</v>
      </c>
      <c r="F167" s="50"/>
      <c r="G167" s="49">
        <v>6180.5597454562503</v>
      </c>
      <c r="H167" s="49"/>
      <c r="I167" s="72">
        <v>6180.5597454562503</v>
      </c>
      <c r="J167" s="72"/>
      <c r="K167" s="91"/>
      <c r="L167" s="91"/>
      <c r="M167" s="91"/>
      <c r="N167" s="91"/>
      <c r="O167" s="91"/>
      <c r="P167" s="91"/>
      <c r="Q167" s="92"/>
    </row>
    <row r="168" spans="1:18" s="28" customFormat="1" ht="18.75" x14ac:dyDescent="0.3">
      <c r="B168" s="93" t="s">
        <v>324</v>
      </c>
      <c r="C168" s="39" t="s">
        <v>125</v>
      </c>
      <c r="D168" s="50" t="s">
        <v>15</v>
      </c>
      <c r="E168" s="50">
        <v>0.26500000000000001</v>
      </c>
      <c r="F168" s="50"/>
      <c r="G168" s="49">
        <v>6372.6569502749999</v>
      </c>
      <c r="H168" s="49"/>
      <c r="I168" s="72">
        <v>6372.6569502749999</v>
      </c>
      <c r="J168" s="72"/>
      <c r="K168" s="91"/>
      <c r="L168" s="91"/>
      <c r="M168" s="91"/>
      <c r="N168" s="91"/>
      <c r="O168" s="91"/>
      <c r="P168" s="91"/>
      <c r="Q168" s="92"/>
    </row>
    <row r="169" spans="1:18" s="28" customFormat="1" ht="18.75" x14ac:dyDescent="0.3">
      <c r="B169" s="93" t="s">
        <v>325</v>
      </c>
      <c r="C169" s="39" t="s">
        <v>126</v>
      </c>
      <c r="D169" s="50" t="s">
        <v>15</v>
      </c>
      <c r="E169" s="50">
        <v>0.245</v>
      </c>
      <c r="F169" s="50"/>
      <c r="G169" s="49">
        <v>5946.2824286250006</v>
      </c>
      <c r="H169" s="49"/>
      <c r="I169" s="72">
        <v>5946.2824286250006</v>
      </c>
      <c r="J169" s="72"/>
      <c r="K169" s="91"/>
      <c r="L169" s="91"/>
      <c r="M169" s="91"/>
      <c r="N169" s="91"/>
      <c r="O169" s="91"/>
      <c r="P169" s="91"/>
      <c r="Q169" s="92"/>
    </row>
    <row r="170" spans="1:18" s="28" customFormat="1" ht="19.5" thickBot="1" x14ac:dyDescent="0.35">
      <c r="B170" s="93" t="s">
        <v>326</v>
      </c>
      <c r="C170" s="87" t="s">
        <v>127</v>
      </c>
      <c r="D170" s="88" t="s">
        <v>15</v>
      </c>
      <c r="E170" s="88">
        <v>0.19</v>
      </c>
      <c r="F170" s="88"/>
      <c r="G170" s="51">
        <v>4328.326913006249</v>
      </c>
      <c r="H170" s="51"/>
      <c r="I170" s="95">
        <v>4328.326913006249</v>
      </c>
      <c r="J170" s="95"/>
      <c r="K170" s="96"/>
      <c r="L170" s="96"/>
      <c r="M170" s="96"/>
      <c r="N170" s="96"/>
      <c r="O170" s="96"/>
      <c r="P170" s="96"/>
      <c r="Q170" s="97"/>
    </row>
    <row r="171" spans="1:18" s="6" customFormat="1" ht="31.5" customHeight="1" thickBot="1" x14ac:dyDescent="0.35">
      <c r="A171" s="28"/>
      <c r="B171" s="213" t="s">
        <v>278</v>
      </c>
      <c r="C171" s="214"/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5"/>
      <c r="R171" s="28"/>
    </row>
    <row r="172" spans="1:18" s="28" customFormat="1" ht="58.5" customHeight="1" x14ac:dyDescent="0.3">
      <c r="B172" s="98"/>
      <c r="C172" s="58" t="s">
        <v>230</v>
      </c>
      <c r="D172" s="99"/>
      <c r="E172" s="100"/>
      <c r="F172" s="100"/>
      <c r="G172" s="100">
        <f>G173+G196</f>
        <v>9719755.3677600008</v>
      </c>
      <c r="H172" s="100">
        <f t="shared" ref="H172:Q172" si="18">H173+H196</f>
        <v>14803.6554</v>
      </c>
      <c r="I172" s="100">
        <f t="shared" si="18"/>
        <v>9719755.3677600008</v>
      </c>
      <c r="J172" s="100">
        <f t="shared" si="18"/>
        <v>14803.6554</v>
      </c>
      <c r="K172" s="100">
        <f t="shared" si="18"/>
        <v>0</v>
      </c>
      <c r="L172" s="100">
        <f t="shared" si="18"/>
        <v>0</v>
      </c>
      <c r="M172" s="100">
        <f t="shared" si="18"/>
        <v>0</v>
      </c>
      <c r="N172" s="100">
        <f t="shared" si="18"/>
        <v>0</v>
      </c>
      <c r="O172" s="100">
        <f t="shared" si="18"/>
        <v>0</v>
      </c>
      <c r="P172" s="100">
        <f t="shared" si="18"/>
        <v>0</v>
      </c>
      <c r="Q172" s="101">
        <f t="shared" si="18"/>
        <v>0</v>
      </c>
    </row>
    <row r="173" spans="1:18" s="28" customFormat="1" ht="24" customHeight="1" x14ac:dyDescent="0.3">
      <c r="B173" s="23"/>
      <c r="C173" s="24" t="s">
        <v>7</v>
      </c>
      <c r="D173" s="25"/>
      <c r="E173" s="46"/>
      <c r="F173" s="46"/>
      <c r="G173" s="46">
        <f>I173+K173+M173+O173</f>
        <v>1996740.3652000001</v>
      </c>
      <c r="H173" s="46">
        <f>J173+L173+N173+P173+Q173</f>
        <v>14803.6554</v>
      </c>
      <c r="I173" s="46">
        <f>SUM(I174:I195)</f>
        <v>1996740.3652000001</v>
      </c>
      <c r="J173" s="46">
        <f>SUM(J174:J195)</f>
        <v>14803.6554</v>
      </c>
      <c r="K173" s="46">
        <f t="shared" ref="K173:Q173" si="19">SUM(K174:K195)</f>
        <v>0</v>
      </c>
      <c r="L173" s="46">
        <f t="shared" si="19"/>
        <v>0</v>
      </c>
      <c r="M173" s="46">
        <f t="shared" si="19"/>
        <v>0</v>
      </c>
      <c r="N173" s="46">
        <f t="shared" si="19"/>
        <v>0</v>
      </c>
      <c r="O173" s="46">
        <f t="shared" si="19"/>
        <v>0</v>
      </c>
      <c r="P173" s="46">
        <f t="shared" si="19"/>
        <v>0</v>
      </c>
      <c r="Q173" s="53">
        <f t="shared" si="19"/>
        <v>0</v>
      </c>
    </row>
    <row r="174" spans="1:18" s="28" customFormat="1" ht="39.75" customHeight="1" x14ac:dyDescent="0.3">
      <c r="B174" s="102">
        <v>39</v>
      </c>
      <c r="C174" s="65" t="s">
        <v>175</v>
      </c>
      <c r="D174" s="233" t="s">
        <v>15</v>
      </c>
      <c r="E174" s="40">
        <v>12.988</v>
      </c>
      <c r="F174" s="40"/>
      <c r="G174" s="234">
        <f>I174+K174+M174+O174</f>
        <v>524556.90980000002</v>
      </c>
      <c r="H174" s="235">
        <f>J174+L174+N174+P174+Q174</f>
        <v>0</v>
      </c>
      <c r="I174" s="234">
        <v>524556.90980000002</v>
      </c>
      <c r="J174" s="235"/>
      <c r="K174" s="208"/>
      <c r="L174" s="208"/>
      <c r="M174" s="208"/>
      <c r="N174" s="208"/>
      <c r="O174" s="208"/>
      <c r="P174" s="208"/>
      <c r="Q174" s="230"/>
    </row>
    <row r="175" spans="1:18" s="28" customFormat="1" ht="18.75" x14ac:dyDescent="0.3">
      <c r="B175" s="54" t="s">
        <v>264</v>
      </c>
      <c r="C175" s="39" t="s">
        <v>176</v>
      </c>
      <c r="D175" s="233"/>
      <c r="E175" s="50">
        <v>11.587</v>
      </c>
      <c r="F175" s="50"/>
      <c r="G175" s="234"/>
      <c r="H175" s="236"/>
      <c r="I175" s="234"/>
      <c r="J175" s="236"/>
      <c r="K175" s="209"/>
      <c r="L175" s="209"/>
      <c r="M175" s="209"/>
      <c r="N175" s="209"/>
      <c r="O175" s="209"/>
      <c r="P175" s="209"/>
      <c r="Q175" s="231"/>
    </row>
    <row r="176" spans="1:18" s="28" customFormat="1" ht="18.75" x14ac:dyDescent="0.3">
      <c r="B176" s="54" t="s">
        <v>265</v>
      </c>
      <c r="C176" s="39" t="s">
        <v>177</v>
      </c>
      <c r="D176" s="233"/>
      <c r="E176" s="50">
        <v>1.401</v>
      </c>
      <c r="F176" s="50"/>
      <c r="G176" s="234"/>
      <c r="H176" s="236"/>
      <c r="I176" s="234"/>
      <c r="J176" s="236"/>
      <c r="K176" s="209"/>
      <c r="L176" s="209"/>
      <c r="M176" s="209"/>
      <c r="N176" s="209"/>
      <c r="O176" s="209"/>
      <c r="P176" s="209"/>
      <c r="Q176" s="231"/>
    </row>
    <row r="177" spans="2:17" s="28" customFormat="1" ht="18.75" x14ac:dyDescent="0.3">
      <c r="B177" s="54" t="s">
        <v>327</v>
      </c>
      <c r="C177" s="39" t="s">
        <v>178</v>
      </c>
      <c r="D177" s="233"/>
      <c r="E177" s="50">
        <v>2.1999999999999999E-2</v>
      </c>
      <c r="F177" s="50"/>
      <c r="G177" s="234"/>
      <c r="H177" s="236"/>
      <c r="I177" s="234"/>
      <c r="J177" s="236"/>
      <c r="K177" s="209"/>
      <c r="L177" s="209"/>
      <c r="M177" s="209"/>
      <c r="N177" s="209"/>
      <c r="O177" s="209"/>
      <c r="P177" s="209"/>
      <c r="Q177" s="231"/>
    </row>
    <row r="178" spans="2:17" s="28" customFormat="1" ht="18.75" x14ac:dyDescent="0.3">
      <c r="B178" s="54" t="s">
        <v>328</v>
      </c>
      <c r="C178" s="39" t="s">
        <v>179</v>
      </c>
      <c r="D178" s="233"/>
      <c r="E178" s="50">
        <v>0.20499999999999999</v>
      </c>
      <c r="F178" s="50"/>
      <c r="G178" s="234"/>
      <c r="H178" s="237"/>
      <c r="I178" s="234"/>
      <c r="J178" s="237"/>
      <c r="K178" s="210"/>
      <c r="L178" s="210"/>
      <c r="M178" s="210"/>
      <c r="N178" s="210"/>
      <c r="O178" s="210"/>
      <c r="P178" s="210"/>
      <c r="Q178" s="232"/>
    </row>
    <row r="179" spans="2:17" s="28" customFormat="1" ht="42.75" customHeight="1" x14ac:dyDescent="0.3">
      <c r="B179" s="64" t="s">
        <v>329</v>
      </c>
      <c r="C179" s="65" t="s">
        <v>215</v>
      </c>
      <c r="D179" s="70"/>
      <c r="E179" s="50"/>
      <c r="F179" s="50"/>
      <c r="G179" s="103"/>
      <c r="H179" s="104"/>
      <c r="I179" s="103"/>
      <c r="J179" s="104"/>
      <c r="K179" s="105"/>
      <c r="L179" s="105"/>
      <c r="M179" s="41"/>
      <c r="N179" s="105"/>
      <c r="O179" s="41"/>
      <c r="P179" s="105"/>
      <c r="Q179" s="106"/>
    </row>
    <row r="180" spans="2:17" s="28" customFormat="1" ht="18.75" x14ac:dyDescent="0.3">
      <c r="B180" s="54" t="s">
        <v>266</v>
      </c>
      <c r="C180" s="39" t="s">
        <v>216</v>
      </c>
      <c r="D180" s="70"/>
      <c r="E180" s="50"/>
      <c r="F180" s="50" t="s">
        <v>129</v>
      </c>
      <c r="G180" s="103">
        <f>I180+K180+M180+O180</f>
        <v>0</v>
      </c>
      <c r="H180" s="103">
        <f>J180+L180+N180+P180+Q180</f>
        <v>3000</v>
      </c>
      <c r="I180" s="103"/>
      <c r="J180" s="103">
        <f>(3000000/1000)</f>
        <v>3000</v>
      </c>
      <c r="K180" s="41"/>
      <c r="L180" s="41"/>
      <c r="M180" s="41"/>
      <c r="N180" s="41"/>
      <c r="O180" s="41"/>
      <c r="P180" s="41"/>
      <c r="Q180" s="76"/>
    </row>
    <row r="181" spans="2:17" s="28" customFormat="1" ht="18.75" x14ac:dyDescent="0.3">
      <c r="B181" s="54" t="s">
        <v>267</v>
      </c>
      <c r="C181" s="39" t="s">
        <v>217</v>
      </c>
      <c r="D181" s="70"/>
      <c r="E181" s="50"/>
      <c r="F181" s="50" t="s">
        <v>222</v>
      </c>
      <c r="G181" s="103">
        <f>I181+K181+M181+O181</f>
        <v>0</v>
      </c>
      <c r="H181" s="103">
        <f>J181+L181+N181+P181+Q181</f>
        <v>2000.3148000000001</v>
      </c>
      <c r="I181" s="103"/>
      <c r="J181" s="103">
        <f>(2000314.8/1000)</f>
        <v>2000.3148000000001</v>
      </c>
      <c r="K181" s="41"/>
      <c r="L181" s="41"/>
      <c r="M181" s="41"/>
      <c r="N181" s="41"/>
      <c r="O181" s="41"/>
      <c r="P181" s="41"/>
      <c r="Q181" s="76"/>
    </row>
    <row r="182" spans="2:17" s="28" customFormat="1" ht="42.75" customHeight="1" x14ac:dyDescent="0.3">
      <c r="B182" s="102">
        <v>41</v>
      </c>
      <c r="C182" s="65" t="s">
        <v>180</v>
      </c>
      <c r="D182" s="233" t="s">
        <v>15</v>
      </c>
      <c r="E182" s="70">
        <v>12.662000000000001</v>
      </c>
      <c r="F182" s="70"/>
      <c r="G182" s="168">
        <f>I182+K182+M182+O182</f>
        <v>638066.1</v>
      </c>
      <c r="H182" s="208">
        <f>J182+L182+N182+P182+Q182</f>
        <v>0</v>
      </c>
      <c r="I182" s="168">
        <v>638066.1</v>
      </c>
      <c r="J182" s="208"/>
      <c r="K182" s="208"/>
      <c r="L182" s="208"/>
      <c r="M182" s="208"/>
      <c r="N182" s="208"/>
      <c r="O182" s="208"/>
      <c r="P182" s="208"/>
      <c r="Q182" s="230"/>
    </row>
    <row r="183" spans="2:17" s="28" customFormat="1" ht="18.75" x14ac:dyDescent="0.3">
      <c r="B183" s="54" t="s">
        <v>191</v>
      </c>
      <c r="C183" s="39" t="s">
        <v>176</v>
      </c>
      <c r="D183" s="233"/>
      <c r="E183" s="50">
        <v>12.234999999999999</v>
      </c>
      <c r="F183" s="50"/>
      <c r="G183" s="168"/>
      <c r="H183" s="209"/>
      <c r="I183" s="168"/>
      <c r="J183" s="209"/>
      <c r="K183" s="209"/>
      <c r="L183" s="209"/>
      <c r="M183" s="209"/>
      <c r="N183" s="209"/>
      <c r="O183" s="209"/>
      <c r="P183" s="209"/>
      <c r="Q183" s="231"/>
    </row>
    <row r="184" spans="2:17" s="28" customFormat="1" ht="18.75" x14ac:dyDescent="0.3">
      <c r="B184" s="54" t="s">
        <v>268</v>
      </c>
      <c r="C184" s="39" t="s">
        <v>179</v>
      </c>
      <c r="D184" s="233"/>
      <c r="E184" s="50">
        <v>0.42699999999999999</v>
      </c>
      <c r="F184" s="50"/>
      <c r="G184" s="168"/>
      <c r="H184" s="210"/>
      <c r="I184" s="168"/>
      <c r="J184" s="210"/>
      <c r="K184" s="210"/>
      <c r="L184" s="210"/>
      <c r="M184" s="210"/>
      <c r="N184" s="210"/>
      <c r="O184" s="210"/>
      <c r="P184" s="210"/>
      <c r="Q184" s="232"/>
    </row>
    <row r="185" spans="2:17" s="28" customFormat="1" ht="41.25" customHeight="1" x14ac:dyDescent="0.3">
      <c r="B185" s="102">
        <v>42</v>
      </c>
      <c r="C185" s="65" t="s">
        <v>221</v>
      </c>
      <c r="D185" s="70"/>
      <c r="E185" s="50"/>
      <c r="F185" s="50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76"/>
    </row>
    <row r="186" spans="2:17" s="28" customFormat="1" ht="18.75" x14ac:dyDescent="0.3">
      <c r="B186" s="54" t="s">
        <v>269</v>
      </c>
      <c r="C186" s="39" t="s">
        <v>216</v>
      </c>
      <c r="D186" s="70"/>
      <c r="E186" s="50"/>
      <c r="F186" s="50" t="s">
        <v>129</v>
      </c>
      <c r="G186" s="41">
        <f>I186+K186+M186+O186</f>
        <v>0</v>
      </c>
      <c r="H186" s="41">
        <f>J186+L186+N186+P186+Q186</f>
        <v>3000</v>
      </c>
      <c r="I186" s="41"/>
      <c r="J186" s="41">
        <f>(3000000/1000)</f>
        <v>3000</v>
      </c>
      <c r="K186" s="41"/>
      <c r="L186" s="41"/>
      <c r="M186" s="41"/>
      <c r="N186" s="41"/>
      <c r="O186" s="41"/>
      <c r="P186" s="41"/>
      <c r="Q186" s="76"/>
    </row>
    <row r="187" spans="2:17" s="28" customFormat="1" ht="18.75" x14ac:dyDescent="0.3">
      <c r="B187" s="54" t="s">
        <v>270</v>
      </c>
      <c r="C187" s="39" t="s">
        <v>217</v>
      </c>
      <c r="D187" s="70"/>
      <c r="E187" s="50"/>
      <c r="F187" s="50" t="s">
        <v>222</v>
      </c>
      <c r="G187" s="41">
        <f>I187+K187+M187+O187</f>
        <v>0</v>
      </c>
      <c r="H187" s="41">
        <f>J187+L187+N187+P187+Q187</f>
        <v>1775.6793</v>
      </c>
      <c r="I187" s="41"/>
      <c r="J187" s="41">
        <f>(1775679.3/1000)</f>
        <v>1775.6793</v>
      </c>
      <c r="K187" s="41"/>
      <c r="L187" s="41"/>
      <c r="M187" s="41"/>
      <c r="N187" s="41"/>
      <c r="O187" s="41"/>
      <c r="P187" s="41"/>
      <c r="Q187" s="76"/>
    </row>
    <row r="188" spans="2:17" s="28" customFormat="1" ht="44.25" customHeight="1" x14ac:dyDescent="0.3">
      <c r="B188" s="102">
        <v>43</v>
      </c>
      <c r="C188" s="65" t="s">
        <v>181</v>
      </c>
      <c r="D188" s="233" t="s">
        <v>15</v>
      </c>
      <c r="E188" s="107">
        <v>17.254999999999999</v>
      </c>
      <c r="F188" s="108"/>
      <c r="G188" s="168">
        <f>I188+K188+M188+O188</f>
        <v>834117.3554</v>
      </c>
      <c r="H188" s="208">
        <f>J188+L188+N188+P188+Q188</f>
        <v>0</v>
      </c>
      <c r="I188" s="168">
        <v>834117.3554</v>
      </c>
      <c r="J188" s="208"/>
      <c r="K188" s="238"/>
      <c r="L188" s="238"/>
      <c r="M188" s="238"/>
      <c r="N188" s="238"/>
      <c r="O188" s="238"/>
      <c r="P188" s="238"/>
      <c r="Q188" s="227"/>
    </row>
    <row r="189" spans="2:17" s="28" customFormat="1" ht="18.75" x14ac:dyDescent="0.3">
      <c r="B189" s="54" t="s">
        <v>271</v>
      </c>
      <c r="C189" s="39" t="s">
        <v>176</v>
      </c>
      <c r="D189" s="233"/>
      <c r="E189" s="50">
        <v>16.968</v>
      </c>
      <c r="F189" s="50"/>
      <c r="G189" s="168"/>
      <c r="H189" s="209"/>
      <c r="I189" s="168"/>
      <c r="J189" s="209"/>
      <c r="K189" s="249"/>
      <c r="L189" s="249"/>
      <c r="M189" s="249"/>
      <c r="N189" s="249"/>
      <c r="O189" s="249"/>
      <c r="P189" s="249"/>
      <c r="Q189" s="228"/>
    </row>
    <row r="190" spans="2:17" s="28" customFormat="1" ht="18.75" x14ac:dyDescent="0.3">
      <c r="B190" s="54" t="s">
        <v>272</v>
      </c>
      <c r="C190" s="39" t="s">
        <v>177</v>
      </c>
      <c r="D190" s="233"/>
      <c r="E190" s="50">
        <v>0.06</v>
      </c>
      <c r="F190" s="50"/>
      <c r="G190" s="168"/>
      <c r="H190" s="209"/>
      <c r="I190" s="168"/>
      <c r="J190" s="209"/>
      <c r="K190" s="249"/>
      <c r="L190" s="249"/>
      <c r="M190" s="249"/>
      <c r="N190" s="249"/>
      <c r="O190" s="249"/>
      <c r="P190" s="249"/>
      <c r="Q190" s="228"/>
    </row>
    <row r="191" spans="2:17" s="28" customFormat="1" ht="18.75" x14ac:dyDescent="0.3">
      <c r="B191" s="54" t="s">
        <v>330</v>
      </c>
      <c r="C191" s="39" t="s">
        <v>178</v>
      </c>
      <c r="D191" s="233"/>
      <c r="E191" s="50">
        <v>0.06</v>
      </c>
      <c r="F191" s="50"/>
      <c r="G191" s="168"/>
      <c r="H191" s="209"/>
      <c r="I191" s="168"/>
      <c r="J191" s="209"/>
      <c r="K191" s="249"/>
      <c r="L191" s="249"/>
      <c r="M191" s="249"/>
      <c r="N191" s="249"/>
      <c r="O191" s="249"/>
      <c r="P191" s="249"/>
      <c r="Q191" s="228"/>
    </row>
    <row r="192" spans="2:17" s="28" customFormat="1" ht="18.75" x14ac:dyDescent="0.3">
      <c r="B192" s="54" t="s">
        <v>331</v>
      </c>
      <c r="C192" s="39" t="s">
        <v>179</v>
      </c>
      <c r="D192" s="233"/>
      <c r="E192" s="50">
        <v>0.22700000000000001</v>
      </c>
      <c r="F192" s="50"/>
      <c r="G192" s="168"/>
      <c r="H192" s="210"/>
      <c r="I192" s="168"/>
      <c r="J192" s="210"/>
      <c r="K192" s="239"/>
      <c r="L192" s="239"/>
      <c r="M192" s="239"/>
      <c r="N192" s="239"/>
      <c r="O192" s="239"/>
      <c r="P192" s="239"/>
      <c r="Q192" s="229"/>
    </row>
    <row r="193" spans="1:18" s="28" customFormat="1" ht="37.5" x14ac:dyDescent="0.3">
      <c r="B193" s="64" t="s">
        <v>332</v>
      </c>
      <c r="C193" s="65" t="s">
        <v>219</v>
      </c>
      <c r="D193" s="70"/>
      <c r="E193" s="50"/>
      <c r="F193" s="50"/>
      <c r="G193" s="41"/>
      <c r="H193" s="100"/>
      <c r="I193" s="41"/>
      <c r="J193" s="100"/>
      <c r="K193" s="109"/>
      <c r="L193" s="109"/>
      <c r="M193" s="109"/>
      <c r="N193" s="109"/>
      <c r="O193" s="109"/>
      <c r="P193" s="109"/>
      <c r="Q193" s="110"/>
    </row>
    <row r="194" spans="1:18" s="28" customFormat="1" ht="18.75" x14ac:dyDescent="0.3">
      <c r="B194" s="54" t="s">
        <v>273</v>
      </c>
      <c r="C194" s="39" t="s">
        <v>216</v>
      </c>
      <c r="D194" s="70"/>
      <c r="E194" s="50"/>
      <c r="F194" s="50" t="s">
        <v>129</v>
      </c>
      <c r="G194" s="41">
        <f>I194+K194+M194+O194</f>
        <v>0</v>
      </c>
      <c r="H194" s="100">
        <f>J194+L194+N194+P194+Q194</f>
        <v>3000</v>
      </c>
      <c r="I194" s="41"/>
      <c r="J194" s="100">
        <f>(3000000/1000)</f>
        <v>3000</v>
      </c>
      <c r="K194" s="109"/>
      <c r="L194" s="109"/>
      <c r="M194" s="109"/>
      <c r="N194" s="109"/>
      <c r="O194" s="109"/>
      <c r="P194" s="109"/>
      <c r="Q194" s="110"/>
    </row>
    <row r="195" spans="1:18" s="28" customFormat="1" ht="18.75" x14ac:dyDescent="0.3">
      <c r="B195" s="54" t="s">
        <v>333</v>
      </c>
      <c r="C195" s="39" t="s">
        <v>217</v>
      </c>
      <c r="D195" s="70"/>
      <c r="E195" s="50"/>
      <c r="F195" s="50" t="s">
        <v>222</v>
      </c>
      <c r="G195" s="41">
        <f>I195+K195+M195+O195</f>
        <v>0</v>
      </c>
      <c r="H195" s="100">
        <f>J195+L195+N195+P195+Q195</f>
        <v>2027.6613</v>
      </c>
      <c r="I195" s="41"/>
      <c r="J195" s="100">
        <f>(2027661.3/1000)</f>
        <v>2027.6613</v>
      </c>
      <c r="K195" s="109"/>
      <c r="L195" s="109"/>
      <c r="M195" s="109"/>
      <c r="N195" s="109"/>
      <c r="O195" s="109"/>
      <c r="P195" s="109"/>
      <c r="Q195" s="110"/>
    </row>
    <row r="196" spans="1:18" s="6" customFormat="1" ht="24" customHeight="1" x14ac:dyDescent="0.3">
      <c r="A196" s="28"/>
      <c r="B196" s="23"/>
      <c r="C196" s="24" t="s">
        <v>27</v>
      </c>
      <c r="D196" s="25"/>
      <c r="E196" s="46"/>
      <c r="F196" s="46"/>
      <c r="G196" s="46">
        <f>I196+K196+M196+O196</f>
        <v>7723015.0025599999</v>
      </c>
      <c r="H196" s="46">
        <f>J196+L196+N196+P196+Q196</f>
        <v>0</v>
      </c>
      <c r="I196" s="46">
        <f t="shared" ref="I196:Q196" si="20">SUM(I197:I200)</f>
        <v>7723015.0025599999</v>
      </c>
      <c r="J196" s="46">
        <f t="shared" si="20"/>
        <v>0</v>
      </c>
      <c r="K196" s="46">
        <f t="shared" si="20"/>
        <v>0</v>
      </c>
      <c r="L196" s="46">
        <f t="shared" si="20"/>
        <v>0</v>
      </c>
      <c r="M196" s="46">
        <f t="shared" si="20"/>
        <v>0</v>
      </c>
      <c r="N196" s="46">
        <f t="shared" si="20"/>
        <v>0</v>
      </c>
      <c r="O196" s="46">
        <f t="shared" si="20"/>
        <v>0</v>
      </c>
      <c r="P196" s="46">
        <f t="shared" si="20"/>
        <v>0</v>
      </c>
      <c r="Q196" s="53">
        <f t="shared" si="20"/>
        <v>0</v>
      </c>
      <c r="R196" s="28"/>
    </row>
    <row r="197" spans="1:18" s="28" customFormat="1" ht="41.25" customHeight="1" x14ac:dyDescent="0.3">
      <c r="B197" s="102">
        <v>45</v>
      </c>
      <c r="C197" s="65" t="s">
        <v>192</v>
      </c>
      <c r="D197" s="233" t="s">
        <v>15</v>
      </c>
      <c r="E197" s="111">
        <v>6.0890000000000004</v>
      </c>
      <c r="F197" s="111"/>
      <c r="G197" s="168">
        <f>I197+K197+M197+O197</f>
        <v>123015</v>
      </c>
      <c r="H197" s="208">
        <f>J197+L197+N197+P197+Q197</f>
        <v>0</v>
      </c>
      <c r="I197" s="168">
        <v>123015</v>
      </c>
      <c r="J197" s="208"/>
      <c r="K197" s="238"/>
      <c r="L197" s="238"/>
      <c r="M197" s="238"/>
      <c r="N197" s="238"/>
      <c r="O197" s="238"/>
      <c r="P197" s="238"/>
      <c r="Q197" s="227"/>
    </row>
    <row r="198" spans="1:18" s="28" customFormat="1" ht="18.75" x14ac:dyDescent="0.3">
      <c r="B198" s="54" t="s">
        <v>274</v>
      </c>
      <c r="C198" s="39" t="s">
        <v>178</v>
      </c>
      <c r="D198" s="233"/>
      <c r="E198" s="111">
        <v>6.0890000000000004</v>
      </c>
      <c r="F198" s="111"/>
      <c r="G198" s="168"/>
      <c r="H198" s="210"/>
      <c r="I198" s="168"/>
      <c r="J198" s="210"/>
      <c r="K198" s="239"/>
      <c r="L198" s="239"/>
      <c r="M198" s="239"/>
      <c r="N198" s="239"/>
      <c r="O198" s="239"/>
      <c r="P198" s="239"/>
      <c r="Q198" s="229"/>
    </row>
    <row r="199" spans="1:18" s="28" customFormat="1" ht="63.75" customHeight="1" x14ac:dyDescent="0.3">
      <c r="B199" s="102">
        <v>46</v>
      </c>
      <c r="C199" s="65" t="s">
        <v>182</v>
      </c>
      <c r="D199" s="70" t="s">
        <v>22</v>
      </c>
      <c r="E199" s="112">
        <v>896</v>
      </c>
      <c r="F199" s="112"/>
      <c r="G199" s="168">
        <f>I199+K199+M199+O199</f>
        <v>7600000.0025599999</v>
      </c>
      <c r="H199" s="208">
        <f>J199+L199+N199+P199+Q199</f>
        <v>0</v>
      </c>
      <c r="I199" s="168">
        <v>7600000.0025599999</v>
      </c>
      <c r="J199" s="168"/>
      <c r="K199" s="238"/>
      <c r="L199" s="238"/>
      <c r="M199" s="238"/>
      <c r="N199" s="238"/>
      <c r="O199" s="238"/>
      <c r="P199" s="238"/>
      <c r="Q199" s="227"/>
    </row>
    <row r="200" spans="1:18" s="28" customFormat="1" ht="19.5" customHeight="1" thickBot="1" x14ac:dyDescent="0.35">
      <c r="B200" s="54" t="s">
        <v>334</v>
      </c>
      <c r="C200" s="113" t="s">
        <v>183</v>
      </c>
      <c r="D200" s="114" t="s">
        <v>22</v>
      </c>
      <c r="E200" s="115">
        <v>896</v>
      </c>
      <c r="F200" s="115"/>
      <c r="G200" s="240"/>
      <c r="H200" s="243"/>
      <c r="I200" s="240"/>
      <c r="J200" s="240"/>
      <c r="K200" s="241"/>
      <c r="L200" s="241"/>
      <c r="M200" s="241"/>
      <c r="N200" s="241"/>
      <c r="O200" s="241"/>
      <c r="P200" s="241"/>
      <c r="Q200" s="242"/>
    </row>
    <row r="201" spans="1:18" ht="21.75" customHeight="1" x14ac:dyDescent="0.25"/>
    <row r="202" spans="1:18" ht="21.75" customHeight="1" x14ac:dyDescent="0.25"/>
    <row r="203" spans="1:18" ht="21.75" customHeight="1" x14ac:dyDescent="0.25"/>
    <row r="204" spans="1:18" ht="21.75" customHeight="1" x14ac:dyDescent="0.25"/>
    <row r="205" spans="1:18" s="159" customFormat="1" ht="23.25" x14ac:dyDescent="0.35">
      <c r="A205" s="151"/>
      <c r="B205" s="152"/>
      <c r="C205" s="153"/>
      <c r="D205" s="154"/>
      <c r="E205" s="154"/>
      <c r="F205" s="154"/>
      <c r="G205" s="155"/>
      <c r="H205" s="155"/>
      <c r="I205" s="156"/>
      <c r="J205" s="156"/>
      <c r="K205" s="157"/>
      <c r="L205" s="157"/>
      <c r="M205" s="158"/>
      <c r="N205" s="158"/>
      <c r="R205" s="151"/>
    </row>
    <row r="206" spans="1:18" ht="21.75" customHeight="1" x14ac:dyDescent="0.25"/>
    <row r="207" spans="1:18" ht="21.75" customHeight="1" x14ac:dyDescent="0.25"/>
    <row r="208" spans="1:18" ht="21.75" customHeight="1" x14ac:dyDescent="0.25"/>
    <row r="209" spans="1:18" s="159" customFormat="1" ht="23.25" x14ac:dyDescent="0.35">
      <c r="A209" s="151"/>
      <c r="B209" s="152"/>
      <c r="C209" s="153"/>
      <c r="D209" s="154"/>
      <c r="E209" s="154"/>
      <c r="F209" s="154"/>
      <c r="G209" s="158"/>
      <c r="H209" s="158"/>
      <c r="I209" s="156"/>
      <c r="J209" s="156"/>
      <c r="K209" s="157"/>
      <c r="L209" s="157"/>
      <c r="M209" s="158"/>
      <c r="N209" s="158"/>
      <c r="R209" s="151"/>
    </row>
    <row r="210" spans="1:18" ht="21.75" customHeight="1" x14ac:dyDescent="0.25"/>
    <row r="211" spans="1:18" ht="21.75" customHeight="1" x14ac:dyDescent="0.25"/>
    <row r="212" spans="1:18" ht="21.75" customHeight="1" x14ac:dyDescent="0.25"/>
    <row r="213" spans="1:18" s="159" customFormat="1" ht="23.25" x14ac:dyDescent="0.35">
      <c r="A213" s="151"/>
      <c r="B213" s="152"/>
      <c r="C213" s="153"/>
      <c r="D213" s="154"/>
      <c r="E213" s="154"/>
      <c r="F213" s="154"/>
      <c r="G213" s="158"/>
      <c r="H213" s="158"/>
      <c r="I213" s="156"/>
      <c r="J213" s="156"/>
      <c r="K213" s="157"/>
      <c r="L213" s="157"/>
      <c r="M213" s="158"/>
      <c r="N213" s="158"/>
      <c r="R213" s="151"/>
    </row>
    <row r="214" spans="1:18" ht="21.75" customHeight="1" x14ac:dyDescent="0.25"/>
    <row r="215" spans="1:18" ht="21.75" customHeight="1" x14ac:dyDescent="0.25"/>
    <row r="216" spans="1:18" ht="21.75" customHeight="1" x14ac:dyDescent="0.25"/>
    <row r="217" spans="1:18" s="159" customFormat="1" ht="23.25" x14ac:dyDescent="0.35">
      <c r="A217" s="151"/>
      <c r="B217" s="152"/>
      <c r="C217" s="153"/>
      <c r="D217" s="154"/>
      <c r="E217" s="154"/>
      <c r="F217" s="154"/>
      <c r="G217" s="158"/>
      <c r="H217" s="158"/>
      <c r="I217" s="156"/>
      <c r="J217" s="156"/>
      <c r="K217" s="157"/>
      <c r="L217" s="157"/>
      <c r="M217" s="158"/>
      <c r="N217" s="158"/>
      <c r="R217" s="151"/>
    </row>
    <row r="218" spans="1:18" ht="21.75" customHeight="1" x14ac:dyDescent="0.25"/>
    <row r="219" spans="1:18" ht="21.75" customHeight="1" x14ac:dyDescent="0.25"/>
    <row r="220" spans="1:18" ht="21.75" customHeight="1" x14ac:dyDescent="0.25"/>
    <row r="221" spans="1:18" s="159" customFormat="1" ht="23.25" x14ac:dyDescent="0.35">
      <c r="A221" s="151"/>
      <c r="B221" s="152"/>
      <c r="C221" s="153"/>
      <c r="D221" s="154"/>
      <c r="E221" s="154"/>
      <c r="F221" s="154"/>
      <c r="G221" s="158"/>
      <c r="H221" s="158"/>
      <c r="I221" s="156"/>
      <c r="J221" s="156"/>
      <c r="K221" s="157"/>
      <c r="L221" s="157"/>
      <c r="M221" s="158"/>
      <c r="N221" s="158"/>
      <c r="R221" s="151"/>
    </row>
    <row r="222" spans="1:18" ht="21.75" customHeight="1" x14ac:dyDescent="0.25"/>
    <row r="223" spans="1:18" ht="21.75" customHeight="1" x14ac:dyDescent="0.25"/>
    <row r="224" spans="1:18" ht="21.75" customHeight="1" x14ac:dyDescent="0.25"/>
    <row r="225" spans="3:3" ht="18.75" x14ac:dyDescent="0.3">
      <c r="C225" s="22"/>
    </row>
    <row r="226" spans="3:3" ht="18.75" x14ac:dyDescent="0.3">
      <c r="C226" s="22"/>
    </row>
  </sheetData>
  <mergeCells count="365">
    <mergeCell ref="G40:G42"/>
    <mergeCell ref="H40:H42"/>
    <mergeCell ref="I40:I42"/>
    <mergeCell ref="J40:J42"/>
    <mergeCell ref="K40:K42"/>
    <mergeCell ref="L40:L42"/>
    <mergeCell ref="M40:M42"/>
    <mergeCell ref="N40:N42"/>
    <mergeCell ref="O40:O42"/>
    <mergeCell ref="L182:L184"/>
    <mergeCell ref="J182:J184"/>
    <mergeCell ref="H182:H184"/>
    <mergeCell ref="P188:P192"/>
    <mergeCell ref="N188:N192"/>
    <mergeCell ref="L188:L192"/>
    <mergeCell ref="J188:J192"/>
    <mergeCell ref="H188:H192"/>
    <mergeCell ref="I188:I192"/>
    <mergeCell ref="K188:K192"/>
    <mergeCell ref="M188:M192"/>
    <mergeCell ref="O188:O192"/>
    <mergeCell ref="Q118:Q121"/>
    <mergeCell ref="P118:P121"/>
    <mergeCell ref="O118:O121"/>
    <mergeCell ref="N118:N121"/>
    <mergeCell ref="M118:M121"/>
    <mergeCell ref="L118:L121"/>
    <mergeCell ref="K118:K121"/>
    <mergeCell ref="J118:J121"/>
    <mergeCell ref="H118:H121"/>
    <mergeCell ref="N112:N114"/>
    <mergeCell ref="M112:M114"/>
    <mergeCell ref="L112:L114"/>
    <mergeCell ref="K112:K114"/>
    <mergeCell ref="J112:J114"/>
    <mergeCell ref="H112:H114"/>
    <mergeCell ref="Q115:Q117"/>
    <mergeCell ref="P115:P117"/>
    <mergeCell ref="O115:O117"/>
    <mergeCell ref="N115:N117"/>
    <mergeCell ref="M115:M117"/>
    <mergeCell ref="L115:L117"/>
    <mergeCell ref="K115:K117"/>
    <mergeCell ref="J115:J117"/>
    <mergeCell ref="H115:H117"/>
    <mergeCell ref="P104:P106"/>
    <mergeCell ref="N104:N106"/>
    <mergeCell ref="L104:L106"/>
    <mergeCell ref="J104:J106"/>
    <mergeCell ref="H104:H106"/>
    <mergeCell ref="O104:O106"/>
    <mergeCell ref="Q107:Q108"/>
    <mergeCell ref="P107:P108"/>
    <mergeCell ref="O107:O108"/>
    <mergeCell ref="N107:N108"/>
    <mergeCell ref="M107:M108"/>
    <mergeCell ref="L107:L108"/>
    <mergeCell ref="K107:K108"/>
    <mergeCell ref="J107:J108"/>
    <mergeCell ref="H107:H108"/>
    <mergeCell ref="Q104:Q106"/>
    <mergeCell ref="Q40:Q42"/>
    <mergeCell ref="L56:L59"/>
    <mergeCell ref="J56:J59"/>
    <mergeCell ref="H56:H59"/>
    <mergeCell ref="P60:P64"/>
    <mergeCell ref="N60:N64"/>
    <mergeCell ref="L60:L64"/>
    <mergeCell ref="J60:J64"/>
    <mergeCell ref="H60:H64"/>
    <mergeCell ref="J49:J50"/>
    <mergeCell ref="H49:H50"/>
    <mergeCell ref="P51:P55"/>
    <mergeCell ref="N51:N55"/>
    <mergeCell ref="L51:L55"/>
    <mergeCell ref="J51:J55"/>
    <mergeCell ref="H51:H55"/>
    <mergeCell ref="K51:K55"/>
    <mergeCell ref="O51:O55"/>
    <mergeCell ref="P56:P59"/>
    <mergeCell ref="N56:N59"/>
    <mergeCell ref="Q60:Q64"/>
    <mergeCell ref="N49:N50"/>
    <mergeCell ref="L49:L50"/>
    <mergeCell ref="Q35:Q36"/>
    <mergeCell ref="O35:O36"/>
    <mergeCell ref="M35:M36"/>
    <mergeCell ref="K35:K36"/>
    <mergeCell ref="Q37:Q39"/>
    <mergeCell ref="P37:P39"/>
    <mergeCell ref="O37:O39"/>
    <mergeCell ref="N37:N39"/>
    <mergeCell ref="M37:M39"/>
    <mergeCell ref="L37:L39"/>
    <mergeCell ref="K37:K39"/>
    <mergeCell ref="D197:D198"/>
    <mergeCell ref="G197:G198"/>
    <mergeCell ref="I197:I198"/>
    <mergeCell ref="K197:K198"/>
    <mergeCell ref="M197:M198"/>
    <mergeCell ref="O197:O198"/>
    <mergeCell ref="Q197:Q198"/>
    <mergeCell ref="G199:G200"/>
    <mergeCell ref="I199:I200"/>
    <mergeCell ref="K199:K200"/>
    <mergeCell ref="M199:M200"/>
    <mergeCell ref="O199:O200"/>
    <mergeCell ref="Q199:Q200"/>
    <mergeCell ref="P197:P198"/>
    <mergeCell ref="N197:N198"/>
    <mergeCell ref="L197:L198"/>
    <mergeCell ref="J197:J198"/>
    <mergeCell ref="H197:H198"/>
    <mergeCell ref="P199:P200"/>
    <mergeCell ref="N199:N200"/>
    <mergeCell ref="L199:L200"/>
    <mergeCell ref="J199:J200"/>
    <mergeCell ref="H199:H200"/>
    <mergeCell ref="Q188:Q192"/>
    <mergeCell ref="M174:M178"/>
    <mergeCell ref="O174:O178"/>
    <mergeCell ref="Q174:Q178"/>
    <mergeCell ref="D182:D184"/>
    <mergeCell ref="G182:G184"/>
    <mergeCell ref="I182:I184"/>
    <mergeCell ref="K182:K184"/>
    <mergeCell ref="M182:M184"/>
    <mergeCell ref="O182:O184"/>
    <mergeCell ref="Q182:Q184"/>
    <mergeCell ref="D188:D192"/>
    <mergeCell ref="G188:G192"/>
    <mergeCell ref="D174:D178"/>
    <mergeCell ref="G174:G178"/>
    <mergeCell ref="I174:I178"/>
    <mergeCell ref="K174:K178"/>
    <mergeCell ref="P174:P178"/>
    <mergeCell ref="N174:N178"/>
    <mergeCell ref="L174:L178"/>
    <mergeCell ref="H174:H178"/>
    <mergeCell ref="J174:J178"/>
    <mergeCell ref="P182:P184"/>
    <mergeCell ref="N182:N184"/>
    <mergeCell ref="I12:Q12"/>
    <mergeCell ref="B12:B14"/>
    <mergeCell ref="C12:C14"/>
    <mergeCell ref="D12:D14"/>
    <mergeCell ref="G22:G24"/>
    <mergeCell ref="I22:I24"/>
    <mergeCell ref="K22:K24"/>
    <mergeCell ref="M22:M24"/>
    <mergeCell ref="O22:O24"/>
    <mergeCell ref="Q22:Q24"/>
    <mergeCell ref="H22:H24"/>
    <mergeCell ref="J22:J24"/>
    <mergeCell ref="P22:P24"/>
    <mergeCell ref="N22:N24"/>
    <mergeCell ref="L22:L24"/>
    <mergeCell ref="E12:F13"/>
    <mergeCell ref="G12:H13"/>
    <mergeCell ref="G25:G26"/>
    <mergeCell ref="I25:I26"/>
    <mergeCell ref="K25:K26"/>
    <mergeCell ref="M25:M26"/>
    <mergeCell ref="O25:O26"/>
    <mergeCell ref="Q25:Q26"/>
    <mergeCell ref="G27:G29"/>
    <mergeCell ref="I27:I29"/>
    <mergeCell ref="K27:K29"/>
    <mergeCell ref="M27:M29"/>
    <mergeCell ref="O27:O29"/>
    <mergeCell ref="Q27:Q29"/>
    <mergeCell ref="P25:P26"/>
    <mergeCell ref="N25:N26"/>
    <mergeCell ref="L25:L26"/>
    <mergeCell ref="J25:J26"/>
    <mergeCell ref="H25:H26"/>
    <mergeCell ref="H27:H29"/>
    <mergeCell ref="P27:P29"/>
    <mergeCell ref="N27:N29"/>
    <mergeCell ref="L27:L29"/>
    <mergeCell ref="J27:J29"/>
    <mergeCell ref="B171:Q171"/>
    <mergeCell ref="B128:Q128"/>
    <mergeCell ref="G109:G111"/>
    <mergeCell ref="I109:I111"/>
    <mergeCell ref="G112:G114"/>
    <mergeCell ref="I112:I114"/>
    <mergeCell ref="G115:G117"/>
    <mergeCell ref="I115:I117"/>
    <mergeCell ref="G118:G121"/>
    <mergeCell ref="I118:I121"/>
    <mergeCell ref="G124:G125"/>
    <mergeCell ref="H124:H125"/>
    <mergeCell ref="Q109:Q111"/>
    <mergeCell ref="P109:P111"/>
    <mergeCell ref="O109:O111"/>
    <mergeCell ref="N109:N111"/>
    <mergeCell ref="M109:M111"/>
    <mergeCell ref="L109:L111"/>
    <mergeCell ref="K109:K111"/>
    <mergeCell ref="J109:J111"/>
    <mergeCell ref="H109:H111"/>
    <mergeCell ref="Q112:Q114"/>
    <mergeCell ref="P112:P114"/>
    <mergeCell ref="O112:O114"/>
    <mergeCell ref="L30:L32"/>
    <mergeCell ref="J30:J32"/>
    <mergeCell ref="G131:G132"/>
    <mergeCell ref="I131:I132"/>
    <mergeCell ref="P124:P125"/>
    <mergeCell ref="N124:N125"/>
    <mergeCell ref="L124:L125"/>
    <mergeCell ref="J124:J125"/>
    <mergeCell ref="P131:P132"/>
    <mergeCell ref="N131:N132"/>
    <mergeCell ref="L131:L132"/>
    <mergeCell ref="J131:J132"/>
    <mergeCell ref="H131:H132"/>
    <mergeCell ref="K131:K132"/>
    <mergeCell ref="M131:M132"/>
    <mergeCell ref="O131:O132"/>
    <mergeCell ref="P40:P42"/>
    <mergeCell ref="J95:J99"/>
    <mergeCell ref="H95:H99"/>
    <mergeCell ref="P100:P103"/>
    <mergeCell ref="N100:N103"/>
    <mergeCell ref="L100:L103"/>
    <mergeCell ref="J100:J103"/>
    <mergeCell ref="H100:H103"/>
    <mergeCell ref="Q131:Q132"/>
    <mergeCell ref="I124:I125"/>
    <mergeCell ref="K124:K125"/>
    <mergeCell ref="M124:M125"/>
    <mergeCell ref="O124:O125"/>
    <mergeCell ref="Q124:Q125"/>
    <mergeCell ref="G30:G32"/>
    <mergeCell ref="I30:I32"/>
    <mergeCell ref="K30:K32"/>
    <mergeCell ref="M30:M32"/>
    <mergeCell ref="O30:O32"/>
    <mergeCell ref="Q30:Q32"/>
    <mergeCell ref="Q33:Q34"/>
    <mergeCell ref="G49:G50"/>
    <mergeCell ref="I49:I50"/>
    <mergeCell ref="K49:K50"/>
    <mergeCell ref="M49:M50"/>
    <mergeCell ref="O49:O50"/>
    <mergeCell ref="Q49:Q50"/>
    <mergeCell ref="O33:O34"/>
    <mergeCell ref="P30:P32"/>
    <mergeCell ref="N30:N32"/>
    <mergeCell ref="J69:J73"/>
    <mergeCell ref="H69:H73"/>
    <mergeCell ref="H30:H32"/>
    <mergeCell ref="P33:P34"/>
    <mergeCell ref="N33:N34"/>
    <mergeCell ref="L33:L34"/>
    <mergeCell ref="J33:J34"/>
    <mergeCell ref="H33:H34"/>
    <mergeCell ref="I69:I73"/>
    <mergeCell ref="P65:P66"/>
    <mergeCell ref="N65:N66"/>
    <mergeCell ref="L65:L66"/>
    <mergeCell ref="J65:J66"/>
    <mergeCell ref="H65:H66"/>
    <mergeCell ref="I60:I64"/>
    <mergeCell ref="K60:K64"/>
    <mergeCell ref="M60:M64"/>
    <mergeCell ref="O60:O64"/>
    <mergeCell ref="P35:P36"/>
    <mergeCell ref="N35:N36"/>
    <mergeCell ref="L35:L36"/>
    <mergeCell ref="J35:J36"/>
    <mergeCell ref="H35:H36"/>
    <mergeCell ref="P49:P50"/>
    <mergeCell ref="K65:K66"/>
    <mergeCell ref="M65:M66"/>
    <mergeCell ref="Q90:Q94"/>
    <mergeCell ref="G95:G99"/>
    <mergeCell ref="I95:I99"/>
    <mergeCell ref="K95:K99"/>
    <mergeCell ref="M95:M99"/>
    <mergeCell ref="O95:O99"/>
    <mergeCell ref="Q95:Q99"/>
    <mergeCell ref="O65:O66"/>
    <mergeCell ref="Q65:Q66"/>
    <mergeCell ref="Q69:Q73"/>
    <mergeCell ref="P69:P73"/>
    <mergeCell ref="O69:O73"/>
    <mergeCell ref="N69:N73"/>
    <mergeCell ref="M69:M73"/>
    <mergeCell ref="L69:L73"/>
    <mergeCell ref="K69:K73"/>
    <mergeCell ref="G104:G106"/>
    <mergeCell ref="I104:I106"/>
    <mergeCell ref="K104:K106"/>
    <mergeCell ref="M104:M106"/>
    <mergeCell ref="M51:M55"/>
    <mergeCell ref="Q51:Q55"/>
    <mergeCell ref="G56:G59"/>
    <mergeCell ref="I56:I59"/>
    <mergeCell ref="K56:K59"/>
    <mergeCell ref="M56:M59"/>
    <mergeCell ref="O56:O59"/>
    <mergeCell ref="O100:O103"/>
    <mergeCell ref="Q100:Q103"/>
    <mergeCell ref="P90:P94"/>
    <mergeCell ref="N90:N94"/>
    <mergeCell ref="L90:L94"/>
    <mergeCell ref="J90:J94"/>
    <mergeCell ref="H90:H94"/>
    <mergeCell ref="P95:P99"/>
    <mergeCell ref="N95:N99"/>
    <mergeCell ref="L95:L99"/>
    <mergeCell ref="B86:Q86"/>
    <mergeCell ref="M90:M94"/>
    <mergeCell ref="O90:O94"/>
    <mergeCell ref="C3:Q3"/>
    <mergeCell ref="C4:Q4"/>
    <mergeCell ref="C5:Q5"/>
    <mergeCell ref="C6:Q6"/>
    <mergeCell ref="C7:Q7"/>
    <mergeCell ref="C8:Q8"/>
    <mergeCell ref="Q56:Q59"/>
    <mergeCell ref="I51:I55"/>
    <mergeCell ref="G51:G55"/>
    <mergeCell ref="G35:G36"/>
    <mergeCell ref="I35:I36"/>
    <mergeCell ref="G37:G39"/>
    <mergeCell ref="I37:I39"/>
    <mergeCell ref="G33:G34"/>
    <mergeCell ref="I33:I34"/>
    <mergeCell ref="K33:K34"/>
    <mergeCell ref="M33:M34"/>
    <mergeCell ref="J37:J39"/>
    <mergeCell ref="H37:H39"/>
    <mergeCell ref="B11:Q11"/>
    <mergeCell ref="I13:J13"/>
    <mergeCell ref="K13:L13"/>
    <mergeCell ref="M13:N13"/>
    <mergeCell ref="O13:P13"/>
    <mergeCell ref="L126:L127"/>
    <mergeCell ref="M126:M127"/>
    <mergeCell ref="N126:N127"/>
    <mergeCell ref="O126:O127"/>
    <mergeCell ref="P126:P127"/>
    <mergeCell ref="Q126:Q127"/>
    <mergeCell ref="G69:G73"/>
    <mergeCell ref="G60:G64"/>
    <mergeCell ref="G65:G66"/>
    <mergeCell ref="I65:I66"/>
    <mergeCell ref="G126:G127"/>
    <mergeCell ref="H126:H127"/>
    <mergeCell ref="I126:I127"/>
    <mergeCell ref="J126:J127"/>
    <mergeCell ref="K126:K127"/>
    <mergeCell ref="G107:G108"/>
    <mergeCell ref="I107:I108"/>
    <mergeCell ref="G100:G103"/>
    <mergeCell ref="I100:I103"/>
    <mergeCell ref="K100:K103"/>
    <mergeCell ref="M100:M103"/>
    <mergeCell ref="G90:G94"/>
    <mergeCell ref="I90:I94"/>
    <mergeCell ref="K90:K94"/>
  </mergeCells>
  <phoneticPr fontId="17" type="noConversion"/>
  <pageMargins left="0.31496062992125984" right="0.31496062992125984" top="0.70866141732283472" bottom="0.31496062992125984" header="0.31496062992125984" footer="0.31496062992125984"/>
  <pageSetup paperSize="9" scale="36" fitToHeight="5" orientation="landscape" r:id="rId1"/>
  <rowBreaks count="4" manualBreakCount="4">
    <brk id="39" max="17" man="1"/>
    <brk id="74" max="17" man="1"/>
    <brk id="117" max="17" man="1"/>
    <brk id="17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ИП за 3кв.2025г.</vt:lpstr>
      <vt:lpstr>'Исполнение ИП за 3кв.2025г.'!Заголовки_для_печати</vt:lpstr>
      <vt:lpstr>'Исполнение ИП за 3кв.2025г.'!Область_печати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</dc:creator>
  <cp:lastModifiedBy>Темиржанова Эльмира Бахтолловна</cp:lastModifiedBy>
  <cp:lastPrinted>2025-11-04T11:19:39Z</cp:lastPrinted>
  <dcterms:created xsi:type="dcterms:W3CDTF">2019-10-29T01:57:16Z</dcterms:created>
  <dcterms:modified xsi:type="dcterms:W3CDTF">2025-11-06T08:23:01Z</dcterms:modified>
</cp:coreProperties>
</file>