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Приложение 4 " sheetId="1" r:id="rId1"/>
    <sheet name="Продолжение приложения 4" sheetId="2" r:id="rId2"/>
  </sheets>
  <externalReferences>
    <externalReference r:id="rId5"/>
  </externalReferences>
  <definedNames>
    <definedName name="_xlnm.Print_Titles" localSheetId="0">'Приложение 4 '!$11:$13</definedName>
    <definedName name="_xlnm.Print_Area" localSheetId="0">'Приложение 4 '!$A$1:$M$115</definedName>
    <definedName name="_xlnm.Print_Area" localSheetId="1">'Продолжение приложения 4'!$A$1:$F$15</definedName>
  </definedNames>
  <calcPr fullCalcOnLoad="1"/>
</workbook>
</file>

<file path=xl/sharedStrings.xml><?xml version="1.0" encoding="utf-8"?>
<sst xmlns="http://schemas.openxmlformats.org/spreadsheetml/2006/main" count="311" uniqueCount="211">
  <si>
    <t>АО "Алатау Жарық Компаниясы"</t>
  </si>
  <si>
    <t>передача и распределение электрической энергии</t>
  </si>
  <si>
    <t>№п/п</t>
  </si>
  <si>
    <t>Наименование мероприятий инвестиционной программы</t>
  </si>
  <si>
    <t>Количество</t>
  </si>
  <si>
    <t>(вид деятельности)</t>
  </si>
  <si>
    <t>по г.Алматы</t>
  </si>
  <si>
    <t>Итого по г.Алматы</t>
  </si>
  <si>
    <t>Алматинская область</t>
  </si>
  <si>
    <t>Приобретение основных средств и нематериальных активов</t>
  </si>
  <si>
    <t>Реконструкция электрических сетей 10-6/0,4 кВ по Алматинской области с  заменой проводов на СИП</t>
  </si>
  <si>
    <t xml:space="preserve">Реконструкция ПС-110/35/10кВ №58И "Талгар" </t>
  </si>
  <si>
    <t>(наименование субъекта)</t>
  </si>
  <si>
    <t>Единица измерений</t>
  </si>
  <si>
    <t>Перевод нагрузки ПС-220/110/10кВ №131А «Горный Гигант» на ПС-220/110/10кВ №160А «Ерменсай» по сетям 110кВ с последующим демонтажем ПС-131А</t>
  </si>
  <si>
    <t>Перевод существующих сетей 6 кВ ПС-22А, 50А, 54А, 100А на напряжение 10 кВ от ЛЭП-10 кВ ПС-150А "Алмалы" и от вновь построенных ПС "Медеу" и "Шымбулак"</t>
  </si>
  <si>
    <t>Перевод нагрузки с ПС№19А на вновь построенную ПС "Мамыр"</t>
  </si>
  <si>
    <t>Реконструкция РП и ТП в зоне ПС 3А (168А) и ПС 6А (1 этап)</t>
  </si>
  <si>
    <t>Создание (построение) АСКУЭ</t>
  </si>
  <si>
    <t>Перевод части нагрузок с существующей ПС№4 на вновь построенную ПС 110/10-10 кВ «Алатау»</t>
  </si>
  <si>
    <t>Установка переходных трансформаторов в помещениях реакторных камер ЗРУ-6 кВ на ПС 110/10/6 кВ №3А «Новая»</t>
  </si>
  <si>
    <t>Реконструкция , новое строительство ВЛ-0,4кВ по РЭС-1, РЭС-4, РЭС-5, РЭС-7 с переводом на самонесущий изолированый провод. Строительство и реконструкция существующих ТП для разгрузки перегруженных ТП. Реконструкция не соответствующих эксплуатационным требованиям ТП-6-10/0,4кВ.</t>
  </si>
  <si>
    <t>Бюджетные средства</t>
  </si>
  <si>
    <t>Перевод части нагрузок с ПС-37А «Поршень» на ПС-151А «Райымбек»</t>
  </si>
  <si>
    <t>Перевод существующих сетей 6кВ на 10кВ от РП-41</t>
  </si>
  <si>
    <t xml:space="preserve">Перевод существующих сетей 6кВ на 10кВ по РЭС-1 в районе ПС-1А </t>
  </si>
  <si>
    <t>Реконструкция и замена ТП с переводом напряжения 6 кВ на 10 кВ в РЭС-5</t>
  </si>
  <si>
    <t>Строительство полупроходного канала для перевода части нагрузок с существующей  ПС № 5 и  ПС № 17 на вновь построенную ПС 110/10  «Отрар»</t>
  </si>
  <si>
    <t>Реконструкция ВЛ-110 кВ №102А, 105А, 109А, 120АИ с заменой на композитный провод и заход-выходом ВЛ-110 кВ №120АИ на ПС-220 кВ "Бесагаш"</t>
  </si>
  <si>
    <t>Строительно-монтажные работы по установке автоматических систем компенсации емкостных токов на 4-х ПС АО «АЖК» с разработкой ПСД</t>
  </si>
  <si>
    <t>Перевод части нагрузок с существующих ПС-5А, ПС-17А и ПС-132А на вновь построенную ПС110/10 "Отрар"</t>
  </si>
  <si>
    <t>Пуско-наладочные работы по Перевод нагрузки ПС-220/110/10кВ №131А «Горный Гигант» на ПС-220/110/10кВ №160А «Ерменсай» по сетям 110кВ с последующим демонтажем ПС-131А</t>
  </si>
  <si>
    <t xml:space="preserve">Разработка и корректировка ПСД Реконструкция сетей 110-35-10-6/0.4 кВ, а также перевод сетей 6 кВ коммунально-бытовых потребителей на напряжение 10 кВ, Строительство ТП для разгрузки перегруженных ТП и РП, реконструкция существующих ТП  и РП, КЛ и ВЛ с заменой проводов на СИП </t>
  </si>
  <si>
    <t>Строительство административного здания РЭС-3 с разработкой ПСД</t>
  </si>
  <si>
    <t>Модернизация системы диспетчерского управления ОДС города и РЭС-3 с внедрением SCADA</t>
  </si>
  <si>
    <t>Реконструкция оборудования сетей 6кВ РП-42 и перевод сетей 6кВ РП-42 на повышенное напряжение 10кВ</t>
  </si>
  <si>
    <t>Разработка ПСД Реконструкция  ПС 110/10кВ №119А "Новозападная"</t>
  </si>
  <si>
    <t>Итого по Алматинской области:</t>
  </si>
  <si>
    <t>ВСЕГО на 2018 год</t>
  </si>
  <si>
    <t>8.1.</t>
  </si>
  <si>
    <t>8.2.</t>
  </si>
  <si>
    <t>9.1.</t>
  </si>
  <si>
    <t>12.1.</t>
  </si>
  <si>
    <t>13.1.</t>
  </si>
  <si>
    <t>14.1.</t>
  </si>
  <si>
    <t>16.1.</t>
  </si>
  <si>
    <t>18.1.</t>
  </si>
  <si>
    <t>шт</t>
  </si>
  <si>
    <t>Полупроходной канал</t>
  </si>
  <si>
    <t>Программное обеспечение ATI-SCADA T4/W5/HBS/PS3/WEB для РЭС-3</t>
  </si>
  <si>
    <t>Программное обеспечение ATI-SCADA T4/W5/HBS/PS3/WEB для ЦД</t>
  </si>
  <si>
    <t>Шкаф серверный в составе:шкаф напольный серверный 2000х600х600мм в сборе; сервер в корпусе Tower-2шт.; монитор 17; KVM-переключатель; коммутатор 16 портов 10/100/1000 Mbps; роутер 4G/LTE с БП; многофункциональный контроллер телемеханики МКТ-500 с БП; приемникGLONASS/GPS "ПСТВ-1"; ИБП 1500ВА; мышь и клавиатура.</t>
  </si>
  <si>
    <t>компл</t>
  </si>
  <si>
    <t>Кабели силовые NA2XS(F)2Y</t>
  </si>
  <si>
    <t>Трансформатор масляный трехфазный</t>
  </si>
  <si>
    <t>Камера серии КСО 366</t>
  </si>
  <si>
    <t>РП на существующей ПС-37А</t>
  </si>
  <si>
    <t>Кабели на напряжение 6 кВ</t>
  </si>
  <si>
    <t>Шкаф ТМ УТМ-64М</t>
  </si>
  <si>
    <t xml:space="preserve">Шкаф ТМ </t>
  </si>
  <si>
    <t>Провод композитный АССС Casablanka</t>
  </si>
  <si>
    <t xml:space="preserve">Комплектное распределительное устройство 8DN8-5 с элегазовой изоляцией </t>
  </si>
  <si>
    <t>Трансформатор напряжения, напряжение 110кВ</t>
  </si>
  <si>
    <t>Кабели силовые с изоляцией из сшитого полиэтилена АПвПу 1х400/95мм2- 10 кВ</t>
  </si>
  <si>
    <t>км</t>
  </si>
  <si>
    <t>Мультиплексор FОХ 615</t>
  </si>
  <si>
    <t>Шкаф СМиУ SIСАМ РАS в комплекте с АРМ дежурного персонала и измерительными преобразователями</t>
  </si>
  <si>
    <t>Шкаф СМВКС ПТС-1000 с оборудованием системы температурного мониторинга высоковольтных кабельных сетей</t>
  </si>
  <si>
    <t>Кабель АСБ 10 кВ</t>
  </si>
  <si>
    <t>ПНР</t>
  </si>
  <si>
    <t>РП-41, в составе: РУ-10кВ из 18 камер КСО2-10</t>
  </si>
  <si>
    <t>Многофункциональный измерительный преобразователь ЭНИП-2</t>
  </si>
  <si>
    <t>Кабели силовые АПвПУ2г нг(В)HF-1х630/120-10</t>
  </si>
  <si>
    <t>Система видеонаблюдения</t>
  </si>
  <si>
    <t>IP  АТС (цифровая мини АТС)</t>
  </si>
  <si>
    <t>Система автоматической пожарной сигнализации</t>
  </si>
  <si>
    <t>Административное здание РЭС-3</t>
  </si>
  <si>
    <t>АРМ диспетчера</t>
  </si>
  <si>
    <t>Силовое оборудование</t>
  </si>
  <si>
    <t>Шкаф серверный</t>
  </si>
  <si>
    <t>Программное обеспечение ATI-SCADA T4/W5/HBS/PS3/WEB</t>
  </si>
  <si>
    <t>АРМ диспетчер</t>
  </si>
  <si>
    <t>Реактор дугогасящий типа РЗДПОМ-315/6-У1 с системой автоматического управления РКМ-101 и сухим трансформатором нулевой последовательности ТСЗЛ-400/6</t>
  </si>
  <si>
    <t>Разъединитель РВО10/630УХЛ2 с приводом ПР-11А</t>
  </si>
  <si>
    <t>СМР</t>
  </si>
  <si>
    <t xml:space="preserve">Реактор заземляющий дугогасящий </t>
  </si>
  <si>
    <t>КЛ 0,4 кВ</t>
  </si>
  <si>
    <t>Трансформатор ТМ</t>
  </si>
  <si>
    <t>Комплектное распределительное устройство 0,4кВ</t>
  </si>
  <si>
    <t>Лицензий на ПО АСКУЭ и их конфигурация</t>
  </si>
  <si>
    <t>Кабель одножильный силовой с медной герметизированной жилой ПВПу2г</t>
  </si>
  <si>
    <t>ПУ у потребителей</t>
  </si>
  <si>
    <t>УСПД у потребителей</t>
  </si>
  <si>
    <t>УСПД на РП</t>
  </si>
  <si>
    <t>УСПД на ПС</t>
  </si>
  <si>
    <t>ПУ на ПС</t>
  </si>
  <si>
    <t>ПУ на РП</t>
  </si>
  <si>
    <t>Разветвитель интерфейса на ПС</t>
  </si>
  <si>
    <t>Разветвитель интерфейса на РП</t>
  </si>
  <si>
    <t>Преобразователи на РП</t>
  </si>
  <si>
    <t>20.1.</t>
  </si>
  <si>
    <t>1.1.</t>
  </si>
  <si>
    <t>1.2.</t>
  </si>
  <si>
    <t>1.3.</t>
  </si>
  <si>
    <t>1.4.</t>
  </si>
  <si>
    <t>1.5.</t>
  </si>
  <si>
    <t>1.6.</t>
  </si>
  <si>
    <t>1.7.</t>
  </si>
  <si>
    <t>1.8.</t>
  </si>
  <si>
    <t>4.1.</t>
  </si>
  <si>
    <t>4.2.</t>
  </si>
  <si>
    <t>4.3.</t>
  </si>
  <si>
    <t>4.4.</t>
  </si>
  <si>
    <t>4.5.</t>
  </si>
  <si>
    <t>Проведение комплексной вневедомственной экспертизы по рабочему проекту "Перевод сетей 6 кВ на напряжение 10 кВ на ПС №6А и ПС №3А (ПС №168А) 1-й этап корректировка"</t>
  </si>
  <si>
    <t>Проведение комплексной вневедомственной экспертизы по рабочему проекту "Перевод сетей 6 кВ на напряжение 10 кВ на ПС №6А и ПС №3А (ПС №168А) 2-й этап. Корректировка"</t>
  </si>
  <si>
    <t>Проведение комплексной вневедомственной экспертизы по рабочему проекту "Корректировка ПСД "Перевод существующих сетей 6 кВ ПС-22А, 50А, 54А, 100А на напряжение 10 кВ от ЛЭП-10 кВ ПС-150А "Алмалы" и от вновь построенных ПС "Медеу" и "Шымбулак"</t>
  </si>
  <si>
    <t>Проведение комплексной вневедомственной экспертизы по Рабочему проекту "Реконструкция подстанции 220/110/10 кВ №7А "АХБК" в г.Алматы. Корректировка</t>
  </si>
  <si>
    <t>ПСД</t>
  </si>
  <si>
    <t>экспертиза</t>
  </si>
  <si>
    <t>Корректировка ПСД Перевод существующих сетей 6 кВ ПС-22А, 50А, 54А, 100А на напряжение 10 кВ от ЛЭП-10 кВ ПС-150А "Алмалы" и от вновь построенных ПС "Медеу" и "Шымбулак"</t>
  </si>
  <si>
    <t>8.3.</t>
  </si>
  <si>
    <t>8.4.</t>
  </si>
  <si>
    <t>8.5.</t>
  </si>
  <si>
    <t>8.6.</t>
  </si>
  <si>
    <t>8.7.</t>
  </si>
  <si>
    <t>9.2.</t>
  </si>
  <si>
    <t>9.3.</t>
  </si>
  <si>
    <t>9.4.</t>
  </si>
  <si>
    <t>9.5.</t>
  </si>
  <si>
    <t>9.6.</t>
  </si>
  <si>
    <t>9.7.</t>
  </si>
  <si>
    <t>10.1.</t>
  </si>
  <si>
    <t>10.2.</t>
  </si>
  <si>
    <t>10.3.</t>
  </si>
  <si>
    <t>10.4.</t>
  </si>
  <si>
    <t>10.5.</t>
  </si>
  <si>
    <t>11.1.</t>
  </si>
  <si>
    <t>13.2.</t>
  </si>
  <si>
    <t>15.1.</t>
  </si>
  <si>
    <t>15.2.</t>
  </si>
  <si>
    <t>15.3.</t>
  </si>
  <si>
    <t>15.4.</t>
  </si>
  <si>
    <t>18.2.</t>
  </si>
  <si>
    <t>18.3.</t>
  </si>
  <si>
    <t>18.4.</t>
  </si>
  <si>
    <t>18.5.</t>
  </si>
  <si>
    <t>18.6.</t>
  </si>
  <si>
    <t>18.7.</t>
  </si>
  <si>
    <t>19.1.</t>
  </si>
  <si>
    <t>19.2.</t>
  </si>
  <si>
    <t>19.3.</t>
  </si>
  <si>
    <t>19.4.</t>
  </si>
  <si>
    <t>20.2.</t>
  </si>
  <si>
    <t>20.3.</t>
  </si>
  <si>
    <t>20.4.</t>
  </si>
  <si>
    <t>20.5.</t>
  </si>
  <si>
    <t>20.6.</t>
  </si>
  <si>
    <t>20.7.</t>
  </si>
  <si>
    <t>20.8.</t>
  </si>
  <si>
    <t>20.9.</t>
  </si>
  <si>
    <t>20.10.</t>
  </si>
  <si>
    <t>21.1.</t>
  </si>
  <si>
    <t>21.2.</t>
  </si>
  <si>
    <t>23.1.</t>
  </si>
  <si>
    <t>Капитальный ремонт распределительных сетей и оборудования</t>
  </si>
  <si>
    <t>Разработка проектно-сметной документации по переводу части нагрузок с существующей ПС №4А на вновь построенную ПС-110/10кВ "Алатау"</t>
  </si>
  <si>
    <t>ПСД
экспертиза</t>
  </si>
  <si>
    <t>1
4</t>
  </si>
  <si>
    <t>км.
Компл.</t>
  </si>
  <si>
    <t>132,79
8</t>
  </si>
  <si>
    <t>км
шт
компл.</t>
  </si>
  <si>
    <t>12,22
13
13</t>
  </si>
  <si>
    <t>12,59
102
27</t>
  </si>
  <si>
    <t>14,34
1
21</t>
  </si>
  <si>
    <t>компл.
Шт.</t>
  </si>
  <si>
    <t>150
2</t>
  </si>
  <si>
    <t>0,249
2
4</t>
  </si>
  <si>
    <t>2
2</t>
  </si>
  <si>
    <t>ремонт
компл.
Шт.</t>
  </si>
  <si>
    <t>50
62
721</t>
  </si>
  <si>
    <t>Разработка ПСД "Модернизация установленного электротехнического оборудования РП,ТП и внедрение системы телемеханики в РЭС-1,2,5 ОДС АО "АЖК"</t>
  </si>
  <si>
    <t>Информация субъекта естественной монополии</t>
  </si>
  <si>
    <t>план</t>
  </si>
  <si>
    <t>факт</t>
  </si>
  <si>
    <t>Сумма инвестиционной программы (проекты), тыс.тенге (без НДС)</t>
  </si>
  <si>
    <t>Заемные средства</t>
  </si>
  <si>
    <t>Собственные средства</t>
  </si>
  <si>
    <t>Инвестиционная программа на 2018 год</t>
  </si>
  <si>
    <t xml:space="preserve">Приложение 4
к Правилам утверждения
инвестиционных программ (проектов)
субъекта естественной монополии их корректировки, а также проведения анализа об их исполнении </t>
  </si>
  <si>
    <t>Информация о реализации инвестиционной программы (проекта) в разрезе источников финансирования, тыс. тенге</t>
  </si>
  <si>
    <t xml:space="preserve">Продолжение Приложения 4
к Правилам утверждения
инвестиционных программ (проектов)
субъекта естественной монополии
их корректировки, а также проведения анализа об их исполнении </t>
  </si>
  <si>
    <r>
      <t>Показатели эффективности, надежности и качества</t>
    </r>
    <r>
      <rPr>
        <b/>
        <vertAlign val="superscript"/>
        <sz val="12"/>
        <color indexed="8"/>
        <rFont val="Times New Roman"/>
        <family val="1"/>
      </rPr>
      <t>2</t>
    </r>
  </si>
  <si>
    <t>план 2018 год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</si>
  <si>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</si>
  <si>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</si>
  <si>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* 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</si>
  <si>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_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</si>
  <si>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</si>
  <si>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</si>
  <si>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……</t>
  </si>
  <si>
    <t>*- значение ориентировочного расчета уровня физического износа электрических сетей АО "АЖК" с 2016 года по 2020 года при проведении 
реконструкции сетей в 2016-2020гг.</t>
  </si>
  <si>
    <t xml:space="preserve">факт за 11 мес.
2017года
</t>
  </si>
  <si>
    <t>факт 
за 11 мес. 2018 года</t>
  </si>
  <si>
    <t>0,249
2
5</t>
  </si>
  <si>
    <t>150
3</t>
  </si>
  <si>
    <t>о ходе исполнения инвестиционной программы за 11 мес. 2018 года</t>
  </si>
  <si>
    <t xml:space="preserve">
4</t>
  </si>
  <si>
    <t>30
62
468</t>
  </si>
  <si>
    <t>Первый Заместитель Председателя Правления - Главный инженер</t>
  </si>
  <si>
    <t>А.Алмешов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</si>
</sst>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_р_."/>
    <numFmt numFmtId="168" formatCode="#,##0.0000"/>
    <numFmt numFmtId="169" formatCode="#,##0.000"/>
    <numFmt numFmtId="170" formatCode="#,##0.0"/>
    <numFmt numFmtId="171" formatCode="_(* #,##0.00_);_(* \(#,##0.00\);_(* &quot;-&quot;??_);_(@_)"/>
    <numFmt numFmtId="172" formatCode="_-* #,##0.0_р_._-;\-* #,##0.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2"/>
    </font>
    <font>
      <b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 horizontal="left" vertical="top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166" fontId="4" fillId="0" borderId="10" xfId="54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166" fontId="8" fillId="0" borderId="10" xfId="54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52" fillId="5" borderId="10" xfId="0" applyFont="1" applyFill="1" applyBorder="1" applyAlignment="1">
      <alignment vertical="center" wrapText="1"/>
    </xf>
    <xf numFmtId="4" fontId="3" fillId="5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3" fillId="5" borderId="10" xfId="0" applyNumberFormat="1" applyFont="1" applyFill="1" applyBorder="1" applyAlignment="1">
      <alignment horizontal="center" vertical="center"/>
    </xf>
    <xf numFmtId="166" fontId="8" fillId="5" borderId="10" xfId="54" applyNumberFormat="1" applyFont="1" applyFill="1" applyBorder="1" applyAlignment="1" applyProtection="1">
      <alignment horizontal="center" vertical="center" wrapText="1"/>
      <protection/>
    </xf>
    <xf numFmtId="0" fontId="3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33" borderId="0" xfId="0" applyFont="1" applyFill="1" applyAlignment="1">
      <alignment vertical="center"/>
    </xf>
    <xf numFmtId="0" fontId="0" fillId="0" borderId="0" xfId="0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/>
    </xf>
    <xf numFmtId="0" fontId="55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0" fontId="4" fillId="0" borderId="10" xfId="6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166" fontId="3" fillId="5" borderId="10" xfId="6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left" wrapText="1"/>
    </xf>
    <xf numFmtId="0" fontId="4" fillId="0" borderId="0" xfId="0" applyFont="1" applyFill="1" applyAlignment="1">
      <alignment horizontal="left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2" xfId="54"/>
    <cellStyle name="Обычный 3 2 2 2 2" xfId="55"/>
    <cellStyle name="Обычный 3 2 2 5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66 2 3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ahimbaeva\AppData\Local\Microsoft\Windows\INetCache\Content.Outlook\FH9MWU4S\&#1047;&#1072;&#1103;&#1074;&#1082;&#1072;%20&#1082;%20&#1082;&#1086;&#1088;&#1088;&#1077;&#1082;&#1090;&#1080;&#1088;&#1086;&#1074;&#1082;&#1077;%20&#1048;&#1055;%202018%20&#1086;&#1082;&#1086;&#1085;&#109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2015 (2)"/>
      <sheetName val="2015 (3)"/>
      <sheetName val="2018"/>
    </sheetNames>
    <sheetDataSet>
      <sheetData sheetId="8">
        <row r="57">
          <cell r="E57">
            <v>11422397.21886049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3"/>
  <sheetViews>
    <sheetView tabSelected="1" view="pageBreakPreview" zoomScale="60" zoomScalePageLayoutView="70" workbookViewId="0" topLeftCell="A1">
      <pane xSplit="1" ySplit="8" topLeftCell="B9" activePane="bottomRight" state="frozen"/>
      <selection pane="topLeft" activeCell="A8" sqref="A8"/>
      <selection pane="topRight" activeCell="B8" sqref="B8"/>
      <selection pane="bottomLeft" activeCell="A9" sqref="A9"/>
      <selection pane="bottomRight" activeCell="C120" sqref="C120"/>
    </sheetView>
  </sheetViews>
  <sheetFormatPr defaultColWidth="9.140625" defaultRowHeight="15" outlineLevelRow="1"/>
  <cols>
    <col min="1" max="1" width="8.421875" style="22" customWidth="1"/>
    <col min="2" max="2" width="61.00390625" style="9" customWidth="1"/>
    <col min="3" max="3" width="13.28125" style="12" customWidth="1"/>
    <col min="4" max="4" width="16.140625" style="12" customWidth="1"/>
    <col min="5" max="5" width="19.140625" style="12" customWidth="1"/>
    <col min="6" max="6" width="18.421875" style="7" customWidth="1"/>
    <col min="7" max="7" width="17.28125" style="7" customWidth="1"/>
    <col min="8" max="8" width="18.00390625" style="7" customWidth="1"/>
    <col min="9" max="9" width="19.00390625" style="7" customWidth="1"/>
    <col min="10" max="10" width="18.8515625" style="7" customWidth="1"/>
    <col min="11" max="11" width="23.8515625" style="7" customWidth="1"/>
    <col min="12" max="12" width="18.421875" style="7" customWidth="1"/>
    <col min="13" max="13" width="20.7109375" style="7" customWidth="1"/>
    <col min="14" max="14" width="44.28125" style="7" customWidth="1"/>
    <col min="15" max="15" width="11.28125" style="7" customWidth="1"/>
    <col min="16" max="16384" width="9.140625" style="7" customWidth="1"/>
  </cols>
  <sheetData>
    <row r="1" spans="1:17" ht="140.25" customHeight="1" outlineLevel="1">
      <c r="A1" s="7"/>
      <c r="B1" s="12"/>
      <c r="F1" s="12"/>
      <c r="G1" s="12"/>
      <c r="L1" s="67" t="s">
        <v>189</v>
      </c>
      <c r="M1" s="67"/>
      <c r="N1" s="62"/>
      <c r="O1" s="62"/>
      <c r="P1" s="63"/>
      <c r="Q1" s="63"/>
    </row>
    <row r="2" spans="1:23" s="12" customFormat="1" ht="15.75" outlineLevel="1">
      <c r="A2" s="10"/>
      <c r="G2" s="10" t="s">
        <v>182</v>
      </c>
      <c r="H2" s="10"/>
      <c r="I2" s="10"/>
      <c r="J2" s="10"/>
      <c r="K2" s="10"/>
      <c r="W2" s="32"/>
    </row>
    <row r="3" spans="1:23" s="12" customFormat="1" ht="15.75" outlineLevel="1">
      <c r="A3" s="10"/>
      <c r="G3" s="10" t="s">
        <v>206</v>
      </c>
      <c r="H3" s="10"/>
      <c r="I3" s="10"/>
      <c r="J3" s="10"/>
      <c r="K3" s="10"/>
      <c r="W3" s="32"/>
    </row>
    <row r="4" spans="1:23" s="12" customFormat="1" ht="15.75" outlineLevel="1">
      <c r="A4" s="10"/>
      <c r="G4" s="11" t="s">
        <v>0</v>
      </c>
      <c r="H4" s="11"/>
      <c r="I4" s="11"/>
      <c r="J4" s="11"/>
      <c r="K4" s="11"/>
      <c r="W4" s="32"/>
    </row>
    <row r="5" spans="1:23" s="12" customFormat="1" ht="15.75" outlineLevel="1">
      <c r="A5" s="10"/>
      <c r="G5" s="12" t="s">
        <v>12</v>
      </c>
      <c r="W5" s="32"/>
    </row>
    <row r="6" spans="1:23" s="12" customFormat="1" ht="15.75" outlineLevel="1">
      <c r="A6" s="10"/>
      <c r="G6" s="11" t="s">
        <v>1</v>
      </c>
      <c r="H6" s="11"/>
      <c r="I6" s="11"/>
      <c r="J6" s="11"/>
      <c r="K6" s="11"/>
      <c r="W6" s="32"/>
    </row>
    <row r="7" spans="1:23" s="12" customFormat="1" ht="15.75" outlineLevel="1">
      <c r="A7" s="10"/>
      <c r="G7" s="12" t="s">
        <v>5</v>
      </c>
      <c r="W7" s="32"/>
    </row>
    <row r="8" spans="1:9" s="34" customFormat="1" ht="15.75">
      <c r="A8" s="35"/>
      <c r="B8" s="12"/>
      <c r="C8" s="12"/>
      <c r="D8" s="10"/>
      <c r="E8" s="10"/>
      <c r="G8" s="37"/>
      <c r="I8" s="36"/>
    </row>
    <row r="9" spans="1:13" s="34" customFormat="1" ht="15.75">
      <c r="A9" s="35"/>
      <c r="B9" s="12"/>
      <c r="C9" s="12"/>
      <c r="D9" s="10"/>
      <c r="E9" s="10"/>
      <c r="G9" s="37"/>
      <c r="I9" s="37"/>
      <c r="K9" s="37"/>
      <c r="M9" s="37"/>
    </row>
    <row r="10" spans="1:13" ht="15.75">
      <c r="A10" s="23"/>
      <c r="B10" s="68" t="s">
        <v>190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9"/>
    </row>
    <row r="11" spans="1:13" ht="32.25" customHeight="1">
      <c r="A11" s="66" t="s">
        <v>2</v>
      </c>
      <c r="B11" s="66" t="s">
        <v>3</v>
      </c>
      <c r="C11" s="66" t="s">
        <v>13</v>
      </c>
      <c r="D11" s="64" t="s">
        <v>4</v>
      </c>
      <c r="E11" s="65"/>
      <c r="F11" s="66" t="s">
        <v>185</v>
      </c>
      <c r="G11" s="66"/>
      <c r="H11" s="66" t="s">
        <v>187</v>
      </c>
      <c r="I11" s="66"/>
      <c r="J11" s="66" t="s">
        <v>186</v>
      </c>
      <c r="K11" s="66"/>
      <c r="L11" s="66" t="s">
        <v>22</v>
      </c>
      <c r="M11" s="66"/>
    </row>
    <row r="12" spans="1:13" ht="15.75">
      <c r="A12" s="70"/>
      <c r="B12" s="71"/>
      <c r="C12" s="70"/>
      <c r="D12" s="14" t="s">
        <v>183</v>
      </c>
      <c r="E12" s="14" t="s">
        <v>184</v>
      </c>
      <c r="F12" s="33" t="s">
        <v>183</v>
      </c>
      <c r="G12" s="33" t="s">
        <v>184</v>
      </c>
      <c r="H12" s="33" t="s">
        <v>183</v>
      </c>
      <c r="I12" s="14" t="s">
        <v>184</v>
      </c>
      <c r="J12" s="33" t="s">
        <v>183</v>
      </c>
      <c r="K12" s="14" t="s">
        <v>184</v>
      </c>
      <c r="L12" s="33" t="s">
        <v>183</v>
      </c>
      <c r="M12" s="14" t="s">
        <v>184</v>
      </c>
    </row>
    <row r="13" spans="1:13" ht="15.75">
      <c r="A13" s="14">
        <v>1</v>
      </c>
      <c r="B13" s="14">
        <v>2</v>
      </c>
      <c r="C13" s="14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</row>
    <row r="14" spans="1:13" ht="15.75">
      <c r="A14" s="14"/>
      <c r="B14" s="15" t="s">
        <v>188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5.75">
      <c r="A15" s="17"/>
      <c r="B15" s="16" t="s">
        <v>38</v>
      </c>
      <c r="C15" s="13"/>
      <c r="D15" s="13"/>
      <c r="E15" s="13"/>
      <c r="F15" s="5">
        <f>H15+J15+L15</f>
        <v>13541880.357811628</v>
      </c>
      <c r="G15" s="5">
        <f>I15+K15+M15</f>
        <v>8587632.680677142</v>
      </c>
      <c r="H15" s="8">
        <f aca="true" t="shared" si="0" ref="H15:M15">H107+H111+H112+H113</f>
        <v>10883774.82381857</v>
      </c>
      <c r="I15" s="8">
        <f t="shared" si="0"/>
        <v>7320240.189397143</v>
      </c>
      <c r="J15" s="8">
        <f t="shared" si="0"/>
        <v>2129156.5974459173</v>
      </c>
      <c r="K15" s="8">
        <f t="shared" si="0"/>
        <v>1132051.44932</v>
      </c>
      <c r="L15" s="8">
        <f t="shared" si="0"/>
        <v>528948.93654714</v>
      </c>
      <c r="M15" s="8">
        <f t="shared" si="0"/>
        <v>135341.04196</v>
      </c>
    </row>
    <row r="16" spans="1:13" ht="15.75">
      <c r="A16" s="23"/>
      <c r="B16" s="15" t="s">
        <v>6</v>
      </c>
      <c r="C16" s="14"/>
      <c r="D16" s="14"/>
      <c r="E16" s="14"/>
      <c r="F16" s="5"/>
      <c r="G16" s="5"/>
      <c r="H16" s="14"/>
      <c r="I16" s="14"/>
      <c r="J16" s="14"/>
      <c r="K16" s="14"/>
      <c r="L16" s="14"/>
      <c r="M16" s="14"/>
    </row>
    <row r="17" spans="1:13" ht="69" customHeight="1">
      <c r="A17" s="18">
        <v>1</v>
      </c>
      <c r="B17" s="24" t="s">
        <v>14</v>
      </c>
      <c r="C17" s="31" t="s">
        <v>169</v>
      </c>
      <c r="D17" s="31" t="s">
        <v>170</v>
      </c>
      <c r="E17" s="31"/>
      <c r="F17" s="27">
        <f>H17+J17+L17</f>
        <v>528948.93654714</v>
      </c>
      <c r="G17" s="27">
        <f>I17+K17+M17</f>
        <v>135341.04196</v>
      </c>
      <c r="H17" s="27"/>
      <c r="I17" s="27"/>
      <c r="J17" s="27"/>
      <c r="K17" s="27"/>
      <c r="L17" s="27">
        <v>528948.93654714</v>
      </c>
      <c r="M17" s="27">
        <v>135341.04196</v>
      </c>
    </row>
    <row r="18" spans="1:13" ht="16.5" outlineLevel="1">
      <c r="A18" s="4" t="s">
        <v>101</v>
      </c>
      <c r="B18" s="19" t="s">
        <v>60</v>
      </c>
      <c r="C18" s="13" t="s">
        <v>64</v>
      </c>
      <c r="D18" s="13">
        <v>18.716</v>
      </c>
      <c r="E18" s="13"/>
      <c r="F18" s="3"/>
      <c r="G18" s="3"/>
      <c r="H18" s="21"/>
      <c r="I18" s="28"/>
      <c r="J18" s="6"/>
      <c r="K18" s="6"/>
      <c r="L18" s="21"/>
      <c r="M18" s="21"/>
    </row>
    <row r="19" spans="1:13" ht="31.5" outlineLevel="1">
      <c r="A19" s="4" t="s">
        <v>102</v>
      </c>
      <c r="B19" s="19" t="s">
        <v>61</v>
      </c>
      <c r="C19" s="13" t="s">
        <v>52</v>
      </c>
      <c r="D19" s="13">
        <v>1</v>
      </c>
      <c r="E19" s="13"/>
      <c r="F19" s="3"/>
      <c r="G19" s="3"/>
      <c r="H19" s="21"/>
      <c r="I19" s="28"/>
      <c r="J19" s="6"/>
      <c r="K19" s="6"/>
      <c r="L19" s="21"/>
      <c r="M19" s="21"/>
    </row>
    <row r="20" spans="1:13" ht="16.5" outlineLevel="1">
      <c r="A20" s="4" t="s">
        <v>103</v>
      </c>
      <c r="B20" s="19" t="s">
        <v>62</v>
      </c>
      <c r="C20" s="13" t="s">
        <v>52</v>
      </c>
      <c r="D20" s="13">
        <v>2</v>
      </c>
      <c r="E20" s="13"/>
      <c r="F20" s="3"/>
      <c r="G20" s="3"/>
      <c r="H20" s="21"/>
      <c r="I20" s="28"/>
      <c r="J20" s="6"/>
      <c r="K20" s="6"/>
      <c r="L20" s="21"/>
      <c r="M20" s="21"/>
    </row>
    <row r="21" spans="1:13" ht="31.5" outlineLevel="1">
      <c r="A21" s="4" t="s">
        <v>104</v>
      </c>
      <c r="B21" s="19" t="s">
        <v>63</v>
      </c>
      <c r="C21" s="13" t="s">
        <v>64</v>
      </c>
      <c r="D21" s="13">
        <v>3.09</v>
      </c>
      <c r="E21" s="13"/>
      <c r="F21" s="3"/>
      <c r="G21" s="3"/>
      <c r="H21" s="21"/>
      <c r="I21" s="28"/>
      <c r="J21" s="6"/>
      <c r="K21" s="6"/>
      <c r="L21" s="21"/>
      <c r="M21" s="21"/>
    </row>
    <row r="22" spans="1:13" ht="16.5" outlineLevel="1">
      <c r="A22" s="4" t="s">
        <v>105</v>
      </c>
      <c r="B22" s="19" t="s">
        <v>65</v>
      </c>
      <c r="C22" s="13" t="s">
        <v>52</v>
      </c>
      <c r="D22" s="13">
        <v>3</v>
      </c>
      <c r="E22" s="13"/>
      <c r="F22" s="3"/>
      <c r="G22" s="3"/>
      <c r="H22" s="21"/>
      <c r="I22" s="28"/>
      <c r="J22" s="6"/>
      <c r="K22" s="6"/>
      <c r="L22" s="21"/>
      <c r="M22" s="21"/>
    </row>
    <row r="23" spans="1:13" ht="31.5" outlineLevel="1">
      <c r="A23" s="4" t="s">
        <v>106</v>
      </c>
      <c r="B23" s="19" t="s">
        <v>66</v>
      </c>
      <c r="C23" s="13" t="s">
        <v>52</v>
      </c>
      <c r="D23" s="13">
        <v>1</v>
      </c>
      <c r="E23" s="13"/>
      <c r="F23" s="3"/>
      <c r="G23" s="3"/>
      <c r="H23" s="21"/>
      <c r="I23" s="28"/>
      <c r="J23" s="6"/>
      <c r="K23" s="6"/>
      <c r="L23" s="21"/>
      <c r="M23" s="21"/>
    </row>
    <row r="24" spans="1:13" ht="47.25" outlineLevel="1">
      <c r="A24" s="4" t="s">
        <v>107</v>
      </c>
      <c r="B24" s="19" t="s">
        <v>67</v>
      </c>
      <c r="C24" s="13" t="s">
        <v>52</v>
      </c>
      <c r="D24" s="13">
        <v>1</v>
      </c>
      <c r="E24" s="13"/>
      <c r="F24" s="3"/>
      <c r="G24" s="3"/>
      <c r="H24" s="21"/>
      <c r="I24" s="28"/>
      <c r="J24" s="6"/>
      <c r="K24" s="6"/>
      <c r="L24" s="21"/>
      <c r="M24" s="21"/>
    </row>
    <row r="25" spans="1:13" ht="31.5" outlineLevel="1">
      <c r="A25" s="4" t="s">
        <v>108</v>
      </c>
      <c r="B25" s="19" t="s">
        <v>90</v>
      </c>
      <c r="C25" s="13" t="s">
        <v>64</v>
      </c>
      <c r="D25" s="13">
        <v>110.981</v>
      </c>
      <c r="E25" s="13"/>
      <c r="F25" s="3"/>
      <c r="G25" s="3"/>
      <c r="H25" s="21"/>
      <c r="I25" s="28"/>
      <c r="J25" s="6"/>
      <c r="K25" s="6"/>
      <c r="L25" s="21"/>
      <c r="M25" s="21"/>
    </row>
    <row r="26" spans="1:13" ht="63">
      <c r="A26" s="18">
        <v>2</v>
      </c>
      <c r="B26" s="24" t="s">
        <v>31</v>
      </c>
      <c r="C26" s="29" t="s">
        <v>69</v>
      </c>
      <c r="D26" s="29">
        <v>1</v>
      </c>
      <c r="E26" s="29"/>
      <c r="F26" s="27">
        <f aca="true" t="shared" si="1" ref="F26:G28">H26+J26+L26</f>
        <v>21945</v>
      </c>
      <c r="G26" s="27">
        <f t="shared" si="1"/>
        <v>0</v>
      </c>
      <c r="H26" s="27">
        <v>21945</v>
      </c>
      <c r="I26" s="27"/>
      <c r="J26" s="27"/>
      <c r="K26" s="27"/>
      <c r="L26" s="27"/>
      <c r="M26" s="27"/>
    </row>
    <row r="27" spans="1:15" ht="63">
      <c r="A27" s="18">
        <v>3</v>
      </c>
      <c r="B27" s="24" t="s">
        <v>15</v>
      </c>
      <c r="C27" s="29" t="s">
        <v>84</v>
      </c>
      <c r="D27" s="29">
        <v>1</v>
      </c>
      <c r="E27" s="29"/>
      <c r="F27" s="27">
        <f t="shared" si="1"/>
        <v>356893.16791203653</v>
      </c>
      <c r="G27" s="27">
        <f t="shared" si="1"/>
        <v>208948.01518000002</v>
      </c>
      <c r="H27" s="27">
        <v>356893.16791203653</v>
      </c>
      <c r="I27" s="27">
        <f>208948015.18/1000</f>
        <v>208948.01518000002</v>
      </c>
      <c r="J27" s="27"/>
      <c r="K27" s="27"/>
      <c r="L27" s="27"/>
      <c r="M27" s="27"/>
      <c r="N27" s="57"/>
      <c r="O27" s="52"/>
    </row>
    <row r="28" spans="1:15" ht="132.75" customHeight="1">
      <c r="A28" s="18">
        <v>4</v>
      </c>
      <c r="B28" s="24" t="s">
        <v>32</v>
      </c>
      <c r="C28" s="31" t="s">
        <v>167</v>
      </c>
      <c r="D28" s="31" t="s">
        <v>168</v>
      </c>
      <c r="E28" s="31" t="s">
        <v>207</v>
      </c>
      <c r="F28" s="27">
        <f t="shared" si="1"/>
        <v>56246.4698769934</v>
      </c>
      <c r="G28" s="27">
        <f t="shared" si="1"/>
        <v>7108.35013</v>
      </c>
      <c r="H28" s="27">
        <v>56246.4698769934</v>
      </c>
      <c r="I28" s="27">
        <f>7108350.13/1000</f>
        <v>7108.35013</v>
      </c>
      <c r="J28" s="27"/>
      <c r="K28" s="27"/>
      <c r="L28" s="27"/>
      <c r="M28" s="27"/>
      <c r="N28" s="57"/>
      <c r="O28" s="52"/>
    </row>
    <row r="29" spans="1:15" ht="63" outlineLevel="1">
      <c r="A29" s="4" t="s">
        <v>109</v>
      </c>
      <c r="B29" s="19" t="s">
        <v>114</v>
      </c>
      <c r="C29" s="13" t="s">
        <v>119</v>
      </c>
      <c r="D29" s="13">
        <v>1</v>
      </c>
      <c r="E29" s="13"/>
      <c r="F29" s="5"/>
      <c r="G29" s="5"/>
      <c r="H29" s="21"/>
      <c r="I29" s="28"/>
      <c r="J29" s="6"/>
      <c r="K29" s="6"/>
      <c r="L29" s="1"/>
      <c r="M29" s="1"/>
      <c r="N29" s="52"/>
      <c r="O29" s="52"/>
    </row>
    <row r="30" spans="1:15" ht="63" outlineLevel="1">
      <c r="A30" s="4" t="s">
        <v>110</v>
      </c>
      <c r="B30" s="19" t="s">
        <v>115</v>
      </c>
      <c r="C30" s="13" t="s">
        <v>119</v>
      </c>
      <c r="D30" s="13">
        <v>1</v>
      </c>
      <c r="E30" s="13"/>
      <c r="F30" s="5"/>
      <c r="G30" s="5"/>
      <c r="H30" s="21"/>
      <c r="I30" s="28"/>
      <c r="J30" s="6"/>
      <c r="K30" s="6"/>
      <c r="L30" s="1"/>
      <c r="M30" s="1"/>
      <c r="N30" s="52"/>
      <c r="O30" s="52"/>
    </row>
    <row r="31" spans="1:15" ht="78.75" outlineLevel="1">
      <c r="A31" s="4" t="s">
        <v>111</v>
      </c>
      <c r="B31" s="19" t="s">
        <v>116</v>
      </c>
      <c r="C31" s="13" t="s">
        <v>119</v>
      </c>
      <c r="D31" s="13">
        <v>1</v>
      </c>
      <c r="E31" s="13"/>
      <c r="F31" s="5"/>
      <c r="G31" s="5"/>
      <c r="H31" s="21"/>
      <c r="I31" s="28"/>
      <c r="J31" s="6"/>
      <c r="K31" s="6"/>
      <c r="L31" s="1"/>
      <c r="M31" s="1"/>
      <c r="N31" s="52"/>
      <c r="O31" s="52"/>
    </row>
    <row r="32" spans="1:15" ht="47.25" outlineLevel="1">
      <c r="A32" s="4" t="s">
        <v>112</v>
      </c>
      <c r="B32" s="19" t="s">
        <v>117</v>
      </c>
      <c r="C32" s="13" t="s">
        <v>119</v>
      </c>
      <c r="D32" s="13">
        <v>1</v>
      </c>
      <c r="E32" s="13"/>
      <c r="F32" s="5"/>
      <c r="G32" s="5"/>
      <c r="H32" s="21"/>
      <c r="I32" s="28"/>
      <c r="J32" s="6"/>
      <c r="K32" s="6"/>
      <c r="L32" s="1"/>
      <c r="M32" s="1"/>
      <c r="N32" s="52"/>
      <c r="O32" s="52"/>
    </row>
    <row r="33" spans="1:15" ht="47.25" outlineLevel="1">
      <c r="A33" s="4" t="s">
        <v>113</v>
      </c>
      <c r="B33" s="19" t="s">
        <v>181</v>
      </c>
      <c r="C33" s="13" t="s">
        <v>118</v>
      </c>
      <c r="D33" s="13">
        <v>1</v>
      </c>
      <c r="E33" s="13"/>
      <c r="F33" s="5"/>
      <c r="G33" s="5"/>
      <c r="H33" s="21"/>
      <c r="I33" s="28"/>
      <c r="J33" s="6"/>
      <c r="K33" s="6"/>
      <c r="L33" s="1"/>
      <c r="M33" s="1"/>
      <c r="N33" s="52"/>
      <c r="O33" s="52"/>
    </row>
    <row r="34" spans="1:15" ht="66">
      <c r="A34" s="18">
        <v>5</v>
      </c>
      <c r="B34" s="30" t="s">
        <v>120</v>
      </c>
      <c r="C34" s="29" t="s">
        <v>118</v>
      </c>
      <c r="D34" s="29">
        <v>1</v>
      </c>
      <c r="E34" s="29">
        <v>1</v>
      </c>
      <c r="F34" s="27">
        <f aca="true" t="shared" si="2" ref="F34:G37">H34+J34+L34</f>
        <v>892.857</v>
      </c>
      <c r="G34" s="27">
        <f t="shared" si="2"/>
        <v>0</v>
      </c>
      <c r="H34" s="27">
        <v>892.857</v>
      </c>
      <c r="I34" s="27"/>
      <c r="J34" s="27"/>
      <c r="K34" s="27"/>
      <c r="L34" s="27"/>
      <c r="M34" s="27"/>
      <c r="N34" s="52"/>
      <c r="O34" s="52"/>
    </row>
    <row r="35" spans="1:15" ht="49.5">
      <c r="A35" s="18">
        <v>6</v>
      </c>
      <c r="B35" s="30" t="s">
        <v>166</v>
      </c>
      <c r="C35" s="29" t="s">
        <v>118</v>
      </c>
      <c r="D35" s="29">
        <v>1</v>
      </c>
      <c r="E35" s="29"/>
      <c r="F35" s="27">
        <f t="shared" si="2"/>
        <v>8825.456813154</v>
      </c>
      <c r="G35" s="27">
        <f t="shared" si="2"/>
        <v>0</v>
      </c>
      <c r="H35" s="27">
        <v>8825.456813154</v>
      </c>
      <c r="I35" s="27"/>
      <c r="J35" s="27"/>
      <c r="K35" s="27"/>
      <c r="L35" s="27"/>
      <c r="M35" s="27"/>
      <c r="N35" s="53"/>
      <c r="O35" s="52"/>
    </row>
    <row r="36" spans="1:15" s="22" customFormat="1" ht="40.5" customHeight="1">
      <c r="A36" s="18">
        <v>7</v>
      </c>
      <c r="B36" s="24" t="s">
        <v>16</v>
      </c>
      <c r="C36" s="29" t="s">
        <v>84</v>
      </c>
      <c r="D36" s="29">
        <v>1</v>
      </c>
      <c r="E36" s="29"/>
      <c r="F36" s="27">
        <f t="shared" si="2"/>
        <v>42483.03989</v>
      </c>
      <c r="G36" s="27">
        <f t="shared" si="2"/>
        <v>41680.22589</v>
      </c>
      <c r="H36" s="27">
        <v>42483.03989</v>
      </c>
      <c r="I36" s="27">
        <f>41680225.89/1000</f>
        <v>41680.22589</v>
      </c>
      <c r="J36" s="27"/>
      <c r="K36" s="27"/>
      <c r="L36" s="27"/>
      <c r="M36" s="27"/>
      <c r="N36" s="54"/>
      <c r="O36" s="55"/>
    </row>
    <row r="37" spans="1:15" s="22" customFormat="1" ht="47.25">
      <c r="A37" s="18">
        <v>8</v>
      </c>
      <c r="B37" s="24" t="s">
        <v>23</v>
      </c>
      <c r="C37" s="31" t="s">
        <v>171</v>
      </c>
      <c r="D37" s="31" t="s">
        <v>172</v>
      </c>
      <c r="E37" s="31"/>
      <c r="F37" s="27">
        <f t="shared" si="2"/>
        <v>413295.12199570803</v>
      </c>
      <c r="G37" s="27">
        <f t="shared" si="2"/>
        <v>122348.41689000001</v>
      </c>
      <c r="H37" s="27">
        <v>413295.12199570803</v>
      </c>
      <c r="I37" s="27">
        <f>122348416.89/1000</f>
        <v>122348.41689000001</v>
      </c>
      <c r="J37" s="27"/>
      <c r="K37" s="27"/>
      <c r="L37" s="27"/>
      <c r="M37" s="27"/>
      <c r="N37" s="54"/>
      <c r="O37" s="56"/>
    </row>
    <row r="38" spans="1:13" ht="16.5" outlineLevel="1">
      <c r="A38" s="4" t="s">
        <v>39</v>
      </c>
      <c r="B38" s="19" t="s">
        <v>53</v>
      </c>
      <c r="C38" s="13" t="s">
        <v>64</v>
      </c>
      <c r="D38" s="13">
        <v>11.42</v>
      </c>
      <c r="E38" s="13"/>
      <c r="F38" s="3"/>
      <c r="G38" s="3"/>
      <c r="H38" s="21"/>
      <c r="I38" s="28"/>
      <c r="J38" s="6"/>
      <c r="K38" s="6"/>
      <c r="L38" s="1"/>
      <c r="M38" s="1"/>
    </row>
    <row r="39" spans="1:13" ht="16.5" outlineLevel="1">
      <c r="A39" s="4" t="s">
        <v>40</v>
      </c>
      <c r="B39" s="19" t="s">
        <v>54</v>
      </c>
      <c r="C39" s="13" t="s">
        <v>47</v>
      </c>
      <c r="D39" s="13">
        <v>12</v>
      </c>
      <c r="E39" s="13"/>
      <c r="F39" s="3"/>
      <c r="G39" s="3"/>
      <c r="H39" s="21"/>
      <c r="I39" s="28"/>
      <c r="J39" s="6"/>
      <c r="K39" s="6"/>
      <c r="L39" s="1"/>
      <c r="M39" s="1"/>
    </row>
    <row r="40" spans="1:13" ht="16.5" outlineLevel="1">
      <c r="A40" s="4" t="s">
        <v>121</v>
      </c>
      <c r="B40" s="19" t="s">
        <v>55</v>
      </c>
      <c r="C40" s="13" t="s">
        <v>47</v>
      </c>
      <c r="D40" s="13">
        <v>1</v>
      </c>
      <c r="E40" s="13"/>
      <c r="F40" s="3"/>
      <c r="G40" s="3"/>
      <c r="H40" s="21"/>
      <c r="I40" s="28"/>
      <c r="J40" s="6"/>
      <c r="K40" s="6"/>
      <c r="L40" s="1"/>
      <c r="M40" s="1"/>
    </row>
    <row r="41" spans="1:13" ht="16.5" outlineLevel="1">
      <c r="A41" s="4" t="s">
        <v>122</v>
      </c>
      <c r="B41" s="19" t="s">
        <v>56</v>
      </c>
      <c r="C41" s="13" t="s">
        <v>52</v>
      </c>
      <c r="D41" s="13">
        <v>1</v>
      </c>
      <c r="E41" s="13"/>
      <c r="F41" s="3"/>
      <c r="G41" s="3"/>
      <c r="H41" s="21"/>
      <c r="I41" s="28"/>
      <c r="J41" s="6"/>
      <c r="K41" s="6"/>
      <c r="L41" s="1"/>
      <c r="M41" s="1"/>
    </row>
    <row r="42" spans="1:13" ht="16.5" outlineLevel="1">
      <c r="A42" s="4" t="s">
        <v>123</v>
      </c>
      <c r="B42" s="19" t="s">
        <v>57</v>
      </c>
      <c r="C42" s="13" t="s">
        <v>64</v>
      </c>
      <c r="D42" s="13">
        <v>0.55</v>
      </c>
      <c r="E42" s="13"/>
      <c r="F42" s="3"/>
      <c r="G42" s="3"/>
      <c r="H42" s="21"/>
      <c r="I42" s="28"/>
      <c r="J42" s="6"/>
      <c r="K42" s="6"/>
      <c r="L42" s="1"/>
      <c r="M42" s="1"/>
    </row>
    <row r="43" spans="1:13" ht="16.5" outlineLevel="1">
      <c r="A43" s="4" t="s">
        <v>124</v>
      </c>
      <c r="B43" s="19" t="s">
        <v>58</v>
      </c>
      <c r="C43" s="13" t="s">
        <v>52</v>
      </c>
      <c r="D43" s="13">
        <v>12</v>
      </c>
      <c r="E43" s="13"/>
      <c r="F43" s="3"/>
      <c r="G43" s="3"/>
      <c r="H43" s="21"/>
      <c r="I43" s="28"/>
      <c r="J43" s="6"/>
      <c r="K43" s="6"/>
      <c r="L43" s="1"/>
      <c r="M43" s="1"/>
    </row>
    <row r="44" spans="1:13" ht="16.5" outlineLevel="1">
      <c r="A44" s="4" t="s">
        <v>125</v>
      </c>
      <c r="B44" s="19" t="s">
        <v>68</v>
      </c>
      <c r="C44" s="13" t="s">
        <v>64</v>
      </c>
      <c r="D44" s="13">
        <v>0.25</v>
      </c>
      <c r="E44" s="13"/>
      <c r="F44" s="3"/>
      <c r="G44" s="3"/>
      <c r="H44" s="21"/>
      <c r="I44" s="28"/>
      <c r="J44" s="6"/>
      <c r="K44" s="6"/>
      <c r="L44" s="1"/>
      <c r="M44" s="1"/>
    </row>
    <row r="45" spans="1:13" s="22" customFormat="1" ht="47.25">
      <c r="A45" s="18">
        <v>9</v>
      </c>
      <c r="B45" s="24" t="s">
        <v>24</v>
      </c>
      <c r="C45" s="31" t="s">
        <v>171</v>
      </c>
      <c r="D45" s="31" t="s">
        <v>173</v>
      </c>
      <c r="E45" s="31"/>
      <c r="F45" s="27">
        <f>H45+J45+L45</f>
        <v>358502.2544282631</v>
      </c>
      <c r="G45" s="27">
        <f>I45+K45+M45</f>
        <v>325956.78118</v>
      </c>
      <c r="H45" s="27">
        <v>71798.31729763333</v>
      </c>
      <c r="I45" s="27">
        <f>63872560.64/1000</f>
        <v>63872.56064</v>
      </c>
      <c r="J45" s="27">
        <v>286703.9371306298</v>
      </c>
      <c r="K45" s="27">
        <f>262084220.54/1000</f>
        <v>262084.22053999998</v>
      </c>
      <c r="L45" s="27"/>
      <c r="M45" s="27"/>
    </row>
    <row r="46" spans="1:13" ht="16.5" outlineLevel="1">
      <c r="A46" s="4" t="s">
        <v>41</v>
      </c>
      <c r="B46" s="19" t="s">
        <v>70</v>
      </c>
      <c r="C46" s="13" t="s">
        <v>52</v>
      </c>
      <c r="D46" s="13">
        <v>1</v>
      </c>
      <c r="E46" s="13"/>
      <c r="F46" s="3"/>
      <c r="G46" s="3"/>
      <c r="H46" s="21"/>
      <c r="I46" s="28"/>
      <c r="J46" s="21"/>
      <c r="K46" s="21"/>
      <c r="L46" s="1"/>
      <c r="M46" s="1"/>
    </row>
    <row r="47" spans="1:13" ht="16.5" outlineLevel="1">
      <c r="A47" s="4" t="s">
        <v>126</v>
      </c>
      <c r="B47" s="19" t="s">
        <v>53</v>
      </c>
      <c r="C47" s="13" t="s">
        <v>64</v>
      </c>
      <c r="D47" s="13">
        <v>9.09</v>
      </c>
      <c r="E47" s="13"/>
      <c r="F47" s="3"/>
      <c r="G47" s="3"/>
      <c r="H47" s="21"/>
      <c r="I47" s="28"/>
      <c r="J47" s="21"/>
      <c r="K47" s="21"/>
      <c r="L47" s="1"/>
      <c r="M47" s="1"/>
    </row>
    <row r="48" spans="1:13" ht="16.5" outlineLevel="1">
      <c r="A48" s="4" t="s">
        <v>127</v>
      </c>
      <c r="B48" s="19" t="s">
        <v>68</v>
      </c>
      <c r="C48" s="13" t="s">
        <v>64</v>
      </c>
      <c r="D48" s="13">
        <v>3.5</v>
      </c>
      <c r="E48" s="13"/>
      <c r="F48" s="3"/>
      <c r="G48" s="3"/>
      <c r="H48" s="21"/>
      <c r="I48" s="28"/>
      <c r="J48" s="21"/>
      <c r="K48" s="21"/>
      <c r="L48" s="1"/>
      <c r="M48" s="1"/>
    </row>
    <row r="49" spans="1:13" ht="16.5" outlineLevel="1">
      <c r="A49" s="4" t="s">
        <v>128</v>
      </c>
      <c r="B49" s="19" t="s">
        <v>54</v>
      </c>
      <c r="C49" s="13" t="s">
        <v>47</v>
      </c>
      <c r="D49" s="13">
        <v>30</v>
      </c>
      <c r="E49" s="13"/>
      <c r="F49" s="3"/>
      <c r="G49" s="3"/>
      <c r="H49" s="21"/>
      <c r="I49" s="28"/>
      <c r="J49" s="21"/>
      <c r="K49" s="21"/>
      <c r="L49" s="1"/>
      <c r="M49" s="1"/>
    </row>
    <row r="50" spans="1:13" ht="16.5" outlineLevel="1">
      <c r="A50" s="4" t="s">
        <v>129</v>
      </c>
      <c r="B50" s="19" t="s">
        <v>55</v>
      </c>
      <c r="C50" s="13" t="s">
        <v>47</v>
      </c>
      <c r="D50" s="13">
        <v>1</v>
      </c>
      <c r="E50" s="13"/>
      <c r="F50" s="3"/>
      <c r="G50" s="3"/>
      <c r="H50" s="21"/>
      <c r="I50" s="28"/>
      <c r="J50" s="21"/>
      <c r="K50" s="21"/>
      <c r="L50" s="1"/>
      <c r="M50" s="1"/>
    </row>
    <row r="51" spans="1:13" ht="16.5" outlineLevel="1">
      <c r="A51" s="4" t="s">
        <v>130</v>
      </c>
      <c r="B51" s="19" t="s">
        <v>58</v>
      </c>
      <c r="C51" s="13" t="s">
        <v>52</v>
      </c>
      <c r="D51" s="13">
        <v>26</v>
      </c>
      <c r="E51" s="13"/>
      <c r="F51" s="3"/>
      <c r="G51" s="3"/>
      <c r="H51" s="21"/>
      <c r="I51" s="28"/>
      <c r="J51" s="21"/>
      <c r="K51" s="21"/>
      <c r="L51" s="1"/>
      <c r="M51" s="1"/>
    </row>
    <row r="52" spans="1:13" ht="31.5" outlineLevel="1">
      <c r="A52" s="4" t="s">
        <v>131</v>
      </c>
      <c r="B52" s="19" t="s">
        <v>71</v>
      </c>
      <c r="C52" s="13" t="s">
        <v>47</v>
      </c>
      <c r="D52" s="13">
        <v>71</v>
      </c>
      <c r="E52" s="13"/>
      <c r="F52" s="3"/>
      <c r="G52" s="3"/>
      <c r="H52" s="21"/>
      <c r="I52" s="28"/>
      <c r="J52" s="21"/>
      <c r="K52" s="21"/>
      <c r="L52" s="1"/>
      <c r="M52" s="1"/>
    </row>
    <row r="53" spans="1:13" s="22" customFormat="1" ht="47.25">
      <c r="A53" s="18">
        <v>10</v>
      </c>
      <c r="B53" s="24" t="s">
        <v>25</v>
      </c>
      <c r="C53" s="31" t="s">
        <v>171</v>
      </c>
      <c r="D53" s="31" t="s">
        <v>174</v>
      </c>
      <c r="E53" s="31">
        <v>5.96</v>
      </c>
      <c r="F53" s="27">
        <f>H53+J53+L53</f>
        <v>377501.61679754197</v>
      </c>
      <c r="G53" s="27">
        <f>I53+K53+M53</f>
        <v>311654.51078</v>
      </c>
      <c r="H53" s="27">
        <v>46473.8226932917</v>
      </c>
      <c r="I53" s="27">
        <f>29998706.31/1000</f>
        <v>29998.706309999998</v>
      </c>
      <c r="J53" s="27">
        <v>331027.79410425026</v>
      </c>
      <c r="K53" s="27">
        <f>281655804.47/1000</f>
        <v>281655.80447000003</v>
      </c>
      <c r="L53" s="27"/>
      <c r="M53" s="27"/>
    </row>
    <row r="54" spans="1:13" ht="16.5" outlineLevel="1">
      <c r="A54" s="4" t="s">
        <v>132</v>
      </c>
      <c r="B54" s="19" t="s">
        <v>58</v>
      </c>
      <c r="C54" s="13" t="s">
        <v>52</v>
      </c>
      <c r="D54" s="13">
        <v>21</v>
      </c>
      <c r="E54" s="13"/>
      <c r="F54" s="3"/>
      <c r="G54" s="3"/>
      <c r="H54" s="21"/>
      <c r="I54" s="28"/>
      <c r="J54" s="21"/>
      <c r="K54" s="21"/>
      <c r="L54" s="1"/>
      <c r="M54" s="1"/>
    </row>
    <row r="55" spans="1:13" ht="16.5" outlineLevel="1">
      <c r="A55" s="4" t="s">
        <v>133</v>
      </c>
      <c r="B55" s="19" t="s">
        <v>68</v>
      </c>
      <c r="C55" s="13" t="s">
        <v>64</v>
      </c>
      <c r="D55" s="13">
        <v>5.98</v>
      </c>
      <c r="E55" s="13">
        <v>5.96</v>
      </c>
      <c r="F55" s="3"/>
      <c r="G55" s="3"/>
      <c r="H55" s="21"/>
      <c r="I55" s="28"/>
      <c r="J55" s="21"/>
      <c r="K55" s="21"/>
      <c r="L55" s="1"/>
      <c r="M55" s="1"/>
    </row>
    <row r="56" spans="1:13" ht="16.5" outlineLevel="1">
      <c r="A56" s="4" t="s">
        <v>134</v>
      </c>
      <c r="B56" s="19" t="s">
        <v>53</v>
      </c>
      <c r="C56" s="13" t="s">
        <v>64</v>
      </c>
      <c r="D56" s="13">
        <v>7.74</v>
      </c>
      <c r="E56" s="13"/>
      <c r="F56" s="3"/>
      <c r="G56" s="3"/>
      <c r="H56" s="21"/>
      <c r="I56" s="28"/>
      <c r="J56" s="21"/>
      <c r="K56" s="21"/>
      <c r="L56" s="1"/>
      <c r="M56" s="1"/>
    </row>
    <row r="57" spans="1:13" ht="16.5" outlineLevel="1">
      <c r="A57" s="4" t="s">
        <v>135</v>
      </c>
      <c r="B57" s="19" t="s">
        <v>72</v>
      </c>
      <c r="C57" s="13" t="s">
        <v>64</v>
      </c>
      <c r="D57" s="13">
        <v>0.62</v>
      </c>
      <c r="E57" s="13"/>
      <c r="F57" s="3"/>
      <c r="G57" s="3"/>
      <c r="H57" s="21"/>
      <c r="I57" s="28"/>
      <c r="J57" s="21"/>
      <c r="K57" s="21"/>
      <c r="L57" s="1"/>
      <c r="M57" s="1"/>
    </row>
    <row r="58" spans="1:13" ht="16.5" outlineLevel="1">
      <c r="A58" s="4" t="s">
        <v>136</v>
      </c>
      <c r="B58" s="19" t="s">
        <v>55</v>
      </c>
      <c r="C58" s="13" t="s">
        <v>47</v>
      </c>
      <c r="D58" s="13">
        <v>1</v>
      </c>
      <c r="E58" s="13"/>
      <c r="F58" s="3"/>
      <c r="G58" s="3"/>
      <c r="H58" s="21"/>
      <c r="I58" s="28"/>
      <c r="J58" s="21"/>
      <c r="K58" s="21"/>
      <c r="L58" s="1"/>
      <c r="M58" s="1"/>
    </row>
    <row r="59" spans="1:13" ht="60.75" customHeight="1">
      <c r="A59" s="18">
        <v>11</v>
      </c>
      <c r="B59" s="24" t="s">
        <v>30</v>
      </c>
      <c r="C59" s="29" t="str">
        <f>C60</f>
        <v>компл</v>
      </c>
      <c r="D59" s="29">
        <f>D60</f>
        <v>90</v>
      </c>
      <c r="E59" s="29"/>
      <c r="F59" s="27">
        <f>H59+J59+L59</f>
        <v>1453818.35766304</v>
      </c>
      <c r="G59" s="27">
        <f>I59+K59+M59</f>
        <v>514395.62006</v>
      </c>
      <c r="H59" s="27">
        <v>64352.517550000004</v>
      </c>
      <c r="I59" s="27">
        <f>48043221.85/1000</f>
        <v>48043.22185</v>
      </c>
      <c r="J59" s="27">
        <v>1389465.84011304</v>
      </c>
      <c r="K59" s="27">
        <f>466352398.21/1000</f>
        <v>466352.39820999996</v>
      </c>
      <c r="L59" s="27"/>
      <c r="M59" s="27"/>
    </row>
    <row r="60" spans="1:13" ht="16.5" outlineLevel="1">
      <c r="A60" s="4" t="s">
        <v>137</v>
      </c>
      <c r="B60" s="19" t="s">
        <v>58</v>
      </c>
      <c r="C60" s="13" t="s">
        <v>52</v>
      </c>
      <c r="D60" s="13">
        <v>90</v>
      </c>
      <c r="E60" s="13"/>
      <c r="F60" s="5"/>
      <c r="G60" s="5"/>
      <c r="H60" s="21"/>
      <c r="I60" s="28"/>
      <c r="J60" s="21"/>
      <c r="K60" s="21"/>
      <c r="L60" s="6"/>
      <c r="M60" s="6"/>
    </row>
    <row r="61" spans="1:13" ht="45" customHeight="1">
      <c r="A61" s="18">
        <v>12</v>
      </c>
      <c r="B61" s="24" t="s">
        <v>17</v>
      </c>
      <c r="C61" s="29" t="str">
        <f>C62</f>
        <v>компл</v>
      </c>
      <c r="D61" s="29">
        <f>D62</f>
        <v>49</v>
      </c>
      <c r="E61" s="29">
        <f>E62</f>
        <v>49</v>
      </c>
      <c r="F61" s="27">
        <f>H61+J61+L61</f>
        <v>1127383.513771672</v>
      </c>
      <c r="G61" s="27">
        <f>I61+K61+M61</f>
        <v>1127384.16518</v>
      </c>
      <c r="H61" s="27">
        <v>1127383.513771672</v>
      </c>
      <c r="I61" s="27">
        <v>1127384.16518</v>
      </c>
      <c r="J61" s="27"/>
      <c r="K61" s="27"/>
      <c r="L61" s="27"/>
      <c r="M61" s="27"/>
    </row>
    <row r="62" spans="1:13" ht="16.5" outlineLevel="1">
      <c r="A62" s="4" t="s">
        <v>42</v>
      </c>
      <c r="B62" s="19" t="s">
        <v>58</v>
      </c>
      <c r="C62" s="13" t="s">
        <v>52</v>
      </c>
      <c r="D62" s="13">
        <v>49</v>
      </c>
      <c r="E62" s="13">
        <v>49</v>
      </c>
      <c r="F62" s="5"/>
      <c r="G62" s="5"/>
      <c r="H62" s="21"/>
      <c r="I62" s="28"/>
      <c r="J62" s="6"/>
      <c r="K62" s="6"/>
      <c r="L62" s="6"/>
      <c r="M62" s="6"/>
    </row>
    <row r="63" spans="1:13" s="22" customFormat="1" ht="42.75" customHeight="1">
      <c r="A63" s="18">
        <v>13</v>
      </c>
      <c r="B63" s="24" t="s">
        <v>26</v>
      </c>
      <c r="C63" s="29" t="str">
        <f>C64</f>
        <v>компл</v>
      </c>
      <c r="D63" s="29">
        <v>17</v>
      </c>
      <c r="E63" s="29">
        <v>17</v>
      </c>
      <c r="F63" s="27">
        <f>H63+J63+L63</f>
        <v>338387.0399990113</v>
      </c>
      <c r="G63" s="27">
        <f>I63+K63+M63</f>
        <v>338387.04</v>
      </c>
      <c r="H63" s="27">
        <v>338387.0399990113</v>
      </c>
      <c r="I63" s="27">
        <v>338387.04</v>
      </c>
      <c r="J63" s="27"/>
      <c r="K63" s="27"/>
      <c r="L63" s="27"/>
      <c r="M63" s="27"/>
    </row>
    <row r="64" spans="1:13" ht="16.5" outlineLevel="1">
      <c r="A64" s="4" t="s">
        <v>43</v>
      </c>
      <c r="B64" s="19" t="s">
        <v>58</v>
      </c>
      <c r="C64" s="13" t="s">
        <v>52</v>
      </c>
      <c r="D64" s="13">
        <v>15</v>
      </c>
      <c r="E64" s="13">
        <v>15</v>
      </c>
      <c r="F64" s="3"/>
      <c r="G64" s="3"/>
      <c r="H64" s="21"/>
      <c r="I64" s="28"/>
      <c r="J64" s="6"/>
      <c r="K64" s="6"/>
      <c r="L64" s="6"/>
      <c r="M64" s="6"/>
    </row>
    <row r="65" spans="1:13" ht="16.5" outlineLevel="1">
      <c r="A65" s="4" t="s">
        <v>138</v>
      </c>
      <c r="B65" s="19" t="s">
        <v>78</v>
      </c>
      <c r="C65" s="13" t="s">
        <v>52</v>
      </c>
      <c r="D65" s="13">
        <v>2</v>
      </c>
      <c r="E65" s="13">
        <v>2</v>
      </c>
      <c r="F65" s="3"/>
      <c r="G65" s="3"/>
      <c r="H65" s="21"/>
      <c r="I65" s="28"/>
      <c r="J65" s="6"/>
      <c r="K65" s="6"/>
      <c r="L65" s="6"/>
      <c r="M65" s="6"/>
    </row>
    <row r="66" spans="1:13" s="22" customFormat="1" ht="47.25">
      <c r="A66" s="18">
        <v>14</v>
      </c>
      <c r="B66" s="24" t="s">
        <v>35</v>
      </c>
      <c r="C66" s="29" t="str">
        <f>C67</f>
        <v>компл</v>
      </c>
      <c r="D66" s="29">
        <f>D67</f>
        <v>42</v>
      </c>
      <c r="E66" s="29"/>
      <c r="F66" s="27">
        <f>H66+J66+L66</f>
        <v>527394.6793</v>
      </c>
      <c r="G66" s="27">
        <f>I66+K66+M66</f>
        <v>0</v>
      </c>
      <c r="H66" s="27">
        <v>527394.6793</v>
      </c>
      <c r="I66" s="27"/>
      <c r="J66" s="27"/>
      <c r="K66" s="27"/>
      <c r="L66" s="27"/>
      <c r="M66" s="27"/>
    </row>
    <row r="67" spans="1:13" ht="16.5" outlineLevel="1">
      <c r="A67" s="4" t="s">
        <v>44</v>
      </c>
      <c r="B67" s="19" t="s">
        <v>59</v>
      </c>
      <c r="C67" s="13" t="s">
        <v>52</v>
      </c>
      <c r="D67" s="13">
        <v>42</v>
      </c>
      <c r="E67" s="13"/>
      <c r="F67" s="3"/>
      <c r="G67" s="3"/>
      <c r="H67" s="21"/>
      <c r="I67" s="28"/>
      <c r="J67" s="6"/>
      <c r="K67" s="6"/>
      <c r="L67" s="6"/>
      <c r="M67" s="6"/>
    </row>
    <row r="68" spans="1:13" s="22" customFormat="1" ht="43.5" customHeight="1">
      <c r="A68" s="18">
        <v>15</v>
      </c>
      <c r="B68" s="24" t="s">
        <v>19</v>
      </c>
      <c r="C68" s="31" t="s">
        <v>175</v>
      </c>
      <c r="D68" s="31" t="s">
        <v>176</v>
      </c>
      <c r="E68" s="31" t="s">
        <v>205</v>
      </c>
      <c r="F68" s="27">
        <f>H68+J68+L68</f>
        <v>192645.843581477</v>
      </c>
      <c r="G68" s="27">
        <f>I68+K68+M68</f>
        <v>305385.07566000003</v>
      </c>
      <c r="H68" s="27">
        <v>70686.81748348</v>
      </c>
      <c r="I68" s="27">
        <f>183426049.56/1000</f>
        <v>183426.04956</v>
      </c>
      <c r="J68" s="27">
        <v>121959.026097997</v>
      </c>
      <c r="K68" s="27">
        <v>121959.0261</v>
      </c>
      <c r="L68" s="27"/>
      <c r="M68" s="27"/>
    </row>
    <row r="69" spans="1:13" ht="16.5" outlineLevel="1">
      <c r="A69" s="4" t="s">
        <v>139</v>
      </c>
      <c r="B69" s="19" t="s">
        <v>79</v>
      </c>
      <c r="C69" s="13" t="s">
        <v>52</v>
      </c>
      <c r="D69" s="13">
        <v>2</v>
      </c>
      <c r="E69" s="13">
        <v>2</v>
      </c>
      <c r="F69" s="3"/>
      <c r="G69" s="3"/>
      <c r="H69" s="21"/>
      <c r="I69" s="28"/>
      <c r="J69" s="21"/>
      <c r="K69" s="21"/>
      <c r="L69" s="6"/>
      <c r="M69" s="6"/>
    </row>
    <row r="70" spans="1:13" ht="31.5" outlineLevel="1">
      <c r="A70" s="4" t="s">
        <v>140</v>
      </c>
      <c r="B70" s="19" t="s">
        <v>80</v>
      </c>
      <c r="C70" s="13" t="s">
        <v>47</v>
      </c>
      <c r="D70" s="13">
        <v>2</v>
      </c>
      <c r="E70" s="13">
        <v>2</v>
      </c>
      <c r="F70" s="3"/>
      <c r="G70" s="3"/>
      <c r="H70" s="21"/>
      <c r="I70" s="28"/>
      <c r="J70" s="21"/>
      <c r="K70" s="21"/>
      <c r="L70" s="6"/>
      <c r="M70" s="6"/>
    </row>
    <row r="71" spans="1:13" ht="16.5" outlineLevel="1">
      <c r="A71" s="4" t="s">
        <v>141</v>
      </c>
      <c r="B71" s="19" t="s">
        <v>81</v>
      </c>
      <c r="C71" s="13" t="s">
        <v>52</v>
      </c>
      <c r="D71" s="13">
        <v>2</v>
      </c>
      <c r="E71" s="13">
        <v>2</v>
      </c>
      <c r="F71" s="3"/>
      <c r="G71" s="3"/>
      <c r="H71" s="21"/>
      <c r="I71" s="28"/>
      <c r="J71" s="21"/>
      <c r="K71" s="21"/>
      <c r="L71" s="6"/>
      <c r="M71" s="6"/>
    </row>
    <row r="72" spans="1:13" ht="16.5" outlineLevel="1">
      <c r="A72" s="4" t="s">
        <v>142</v>
      </c>
      <c r="B72" s="19" t="s">
        <v>58</v>
      </c>
      <c r="C72" s="13" t="s">
        <v>52</v>
      </c>
      <c r="D72" s="13">
        <v>146</v>
      </c>
      <c r="E72" s="13">
        <v>146</v>
      </c>
      <c r="F72" s="3"/>
      <c r="G72" s="3"/>
      <c r="H72" s="21"/>
      <c r="I72" s="28"/>
      <c r="J72" s="21"/>
      <c r="K72" s="21"/>
      <c r="L72" s="6"/>
      <c r="M72" s="6"/>
    </row>
    <row r="73" spans="1:13" s="22" customFormat="1" ht="61.5" customHeight="1">
      <c r="A73" s="18">
        <v>16</v>
      </c>
      <c r="B73" s="24" t="s">
        <v>27</v>
      </c>
      <c r="C73" s="29" t="str">
        <f>C74</f>
        <v>км</v>
      </c>
      <c r="D73" s="29">
        <f>D74</f>
        <v>0.4</v>
      </c>
      <c r="E73" s="29"/>
      <c r="F73" s="27">
        <f>H73+J73+L73</f>
        <v>40721.504469642896</v>
      </c>
      <c r="G73" s="27">
        <f>I73+K73+M73</f>
        <v>0</v>
      </c>
      <c r="H73" s="27">
        <v>40721.504469642896</v>
      </c>
      <c r="I73" s="27"/>
      <c r="J73" s="27"/>
      <c r="K73" s="27"/>
      <c r="L73" s="27"/>
      <c r="M73" s="27"/>
    </row>
    <row r="74" spans="1:13" ht="16.5" outlineLevel="1">
      <c r="A74" s="4" t="s">
        <v>45</v>
      </c>
      <c r="B74" s="19" t="s">
        <v>48</v>
      </c>
      <c r="C74" s="13" t="s">
        <v>64</v>
      </c>
      <c r="D74" s="13">
        <v>0.4</v>
      </c>
      <c r="E74" s="13"/>
      <c r="F74" s="3"/>
      <c r="G74" s="3"/>
      <c r="H74" s="21"/>
      <c r="I74" s="28"/>
      <c r="J74" s="6"/>
      <c r="K74" s="6"/>
      <c r="L74" s="6"/>
      <c r="M74" s="6"/>
    </row>
    <row r="75" spans="1:13" s="22" customFormat="1" ht="94.5">
      <c r="A75" s="18">
        <v>17</v>
      </c>
      <c r="B75" s="24" t="s">
        <v>21</v>
      </c>
      <c r="C75" s="29" t="s">
        <v>84</v>
      </c>
      <c r="D75" s="29">
        <v>1</v>
      </c>
      <c r="E75" s="29"/>
      <c r="F75" s="27">
        <f>H75+J75+L75</f>
        <v>749892.598224771</v>
      </c>
      <c r="G75" s="27">
        <f>I75+K75+M75</f>
        <v>664809.2651200001</v>
      </c>
      <c r="H75" s="27">
        <v>749892.598224771</v>
      </c>
      <c r="I75" s="27">
        <f>654513.61/1000+270680.36139+356565.06786+36909322.26/1000</f>
        <v>664809.2651200001</v>
      </c>
      <c r="J75" s="27"/>
      <c r="K75" s="27"/>
      <c r="L75" s="27"/>
      <c r="M75" s="27"/>
    </row>
    <row r="76" spans="1:13" s="22" customFormat="1" ht="47.25">
      <c r="A76" s="18">
        <v>18</v>
      </c>
      <c r="B76" s="24" t="s">
        <v>33</v>
      </c>
      <c r="C76" s="31" t="s">
        <v>171</v>
      </c>
      <c r="D76" s="31" t="s">
        <v>177</v>
      </c>
      <c r="E76" s="31" t="s">
        <v>204</v>
      </c>
      <c r="F76" s="27">
        <f>H76+J76+L76</f>
        <v>47818.139</v>
      </c>
      <c r="G76" s="27">
        <f>I76+K76+M76</f>
        <v>47818.13548</v>
      </c>
      <c r="H76" s="27">
        <v>47818.139</v>
      </c>
      <c r="I76" s="27">
        <v>47818.13548</v>
      </c>
      <c r="J76" s="27"/>
      <c r="K76" s="27"/>
      <c r="L76" s="27"/>
      <c r="M76" s="27"/>
    </row>
    <row r="77" spans="1:13" ht="16.5" outlineLevel="1">
      <c r="A77" s="4" t="s">
        <v>46</v>
      </c>
      <c r="B77" s="19" t="s">
        <v>76</v>
      </c>
      <c r="C77" s="13" t="s">
        <v>52</v>
      </c>
      <c r="D77" s="13">
        <v>1</v>
      </c>
      <c r="E77" s="13">
        <v>1</v>
      </c>
      <c r="F77" s="3"/>
      <c r="G77" s="3"/>
      <c r="H77" s="21"/>
      <c r="I77" s="28"/>
      <c r="J77" s="6"/>
      <c r="K77" s="6"/>
      <c r="L77" s="6"/>
      <c r="M77" s="6"/>
    </row>
    <row r="78" spans="1:13" ht="16.5" outlineLevel="1">
      <c r="A78" s="4" t="s">
        <v>143</v>
      </c>
      <c r="B78" s="19" t="s">
        <v>73</v>
      </c>
      <c r="C78" s="13" t="s">
        <v>52</v>
      </c>
      <c r="D78" s="13">
        <v>1</v>
      </c>
      <c r="E78" s="13">
        <v>1</v>
      </c>
      <c r="F78" s="3"/>
      <c r="G78" s="3"/>
      <c r="H78" s="21"/>
      <c r="I78" s="28"/>
      <c r="J78" s="6"/>
      <c r="K78" s="6"/>
      <c r="L78" s="6"/>
      <c r="M78" s="6"/>
    </row>
    <row r="79" spans="1:13" ht="16.5" outlineLevel="1">
      <c r="A79" s="4" t="s">
        <v>144</v>
      </c>
      <c r="B79" s="19" t="s">
        <v>74</v>
      </c>
      <c r="C79" s="13" t="s">
        <v>52</v>
      </c>
      <c r="D79" s="13">
        <v>1</v>
      </c>
      <c r="E79" s="13">
        <v>1</v>
      </c>
      <c r="F79" s="3"/>
      <c r="G79" s="3"/>
      <c r="H79" s="21"/>
      <c r="I79" s="28"/>
      <c r="J79" s="6"/>
      <c r="K79" s="6"/>
      <c r="L79" s="6"/>
      <c r="M79" s="6"/>
    </row>
    <row r="80" spans="1:13" ht="16.5" outlineLevel="1">
      <c r="A80" s="4" t="s">
        <v>145</v>
      </c>
      <c r="B80" s="19" t="s">
        <v>75</v>
      </c>
      <c r="C80" s="13" t="s">
        <v>52</v>
      </c>
      <c r="D80" s="13">
        <v>1</v>
      </c>
      <c r="E80" s="13">
        <v>1</v>
      </c>
      <c r="F80" s="3"/>
      <c r="G80" s="3"/>
      <c r="H80" s="21"/>
      <c r="I80" s="28"/>
      <c r="J80" s="6"/>
      <c r="K80" s="6"/>
      <c r="L80" s="6"/>
      <c r="M80" s="6"/>
    </row>
    <row r="81" spans="1:13" ht="16.5" outlineLevel="1">
      <c r="A81" s="4" t="s">
        <v>146</v>
      </c>
      <c r="B81" s="19" t="s">
        <v>86</v>
      </c>
      <c r="C81" s="13" t="s">
        <v>64</v>
      </c>
      <c r="D81" s="13">
        <v>0.249</v>
      </c>
      <c r="E81" s="13">
        <v>0.249</v>
      </c>
      <c r="F81" s="3"/>
      <c r="G81" s="3"/>
      <c r="H81" s="21"/>
      <c r="I81" s="28"/>
      <c r="J81" s="6"/>
      <c r="K81" s="6"/>
      <c r="L81" s="6"/>
      <c r="M81" s="6"/>
    </row>
    <row r="82" spans="1:13" ht="16.5" outlineLevel="1">
      <c r="A82" s="4" t="s">
        <v>147</v>
      </c>
      <c r="B82" s="19" t="s">
        <v>87</v>
      </c>
      <c r="C82" s="13" t="s">
        <v>47</v>
      </c>
      <c r="D82" s="13">
        <v>1</v>
      </c>
      <c r="E82" s="13">
        <v>1</v>
      </c>
      <c r="F82" s="3"/>
      <c r="G82" s="3"/>
      <c r="H82" s="21"/>
      <c r="I82" s="28"/>
      <c r="J82" s="6"/>
      <c r="K82" s="6"/>
      <c r="L82" s="6"/>
      <c r="M82" s="6"/>
    </row>
    <row r="83" spans="1:13" ht="16.5" outlineLevel="1">
      <c r="A83" s="4" t="s">
        <v>148</v>
      </c>
      <c r="B83" s="19" t="s">
        <v>88</v>
      </c>
      <c r="C83" s="13" t="s">
        <v>47</v>
      </c>
      <c r="D83" s="13">
        <v>1</v>
      </c>
      <c r="E83" s="13">
        <v>1</v>
      </c>
      <c r="F83" s="3"/>
      <c r="G83" s="3"/>
      <c r="H83" s="21"/>
      <c r="I83" s="28"/>
      <c r="J83" s="6"/>
      <c r="K83" s="6"/>
      <c r="L83" s="6"/>
      <c r="M83" s="6"/>
    </row>
    <row r="84" spans="1:13" s="22" customFormat="1" ht="45" customHeight="1">
      <c r="A84" s="18">
        <v>19</v>
      </c>
      <c r="B84" s="24" t="s">
        <v>34</v>
      </c>
      <c r="C84" s="29" t="s">
        <v>47</v>
      </c>
      <c r="D84" s="29">
        <v>8</v>
      </c>
      <c r="E84" s="29">
        <v>8</v>
      </c>
      <c r="F84" s="27">
        <f>H84+J84+L84</f>
        <v>490155.78571</v>
      </c>
      <c r="G84" s="27">
        <f>I84+K84+M84</f>
        <v>490155.78570999997</v>
      </c>
      <c r="H84" s="27">
        <v>490155.78571</v>
      </c>
      <c r="I84" s="27">
        <f>(475051644.59+15104141.12)/1000</f>
        <v>490155.78570999997</v>
      </c>
      <c r="J84" s="27"/>
      <c r="K84" s="27"/>
      <c r="L84" s="27"/>
      <c r="M84" s="27"/>
    </row>
    <row r="85" spans="1:13" ht="31.5" outlineLevel="1">
      <c r="A85" s="4" t="s">
        <v>149</v>
      </c>
      <c r="B85" s="19" t="s">
        <v>49</v>
      </c>
      <c r="C85" s="13" t="s">
        <v>47</v>
      </c>
      <c r="D85" s="13">
        <v>1</v>
      </c>
      <c r="E85" s="13">
        <v>1</v>
      </c>
      <c r="F85" s="3"/>
      <c r="G85" s="3"/>
      <c r="H85" s="21"/>
      <c r="I85" s="28"/>
      <c r="J85" s="6"/>
      <c r="K85" s="6"/>
      <c r="L85" s="6"/>
      <c r="M85" s="6"/>
    </row>
    <row r="86" spans="1:13" ht="31.5" outlineLevel="1">
      <c r="A86" s="4" t="s">
        <v>150</v>
      </c>
      <c r="B86" s="19" t="s">
        <v>50</v>
      </c>
      <c r="C86" s="13" t="s">
        <v>47</v>
      </c>
      <c r="D86" s="13">
        <v>1</v>
      </c>
      <c r="E86" s="13">
        <v>1</v>
      </c>
      <c r="F86" s="3"/>
      <c r="G86" s="3"/>
      <c r="H86" s="21"/>
      <c r="I86" s="28"/>
      <c r="J86" s="6"/>
      <c r="K86" s="6"/>
      <c r="L86" s="6"/>
      <c r="M86" s="6"/>
    </row>
    <row r="87" spans="1:13" ht="110.25" outlineLevel="1">
      <c r="A87" s="4" t="s">
        <v>151</v>
      </c>
      <c r="B87" s="19" t="s">
        <v>51</v>
      </c>
      <c r="C87" s="13" t="s">
        <v>47</v>
      </c>
      <c r="D87" s="13">
        <v>2</v>
      </c>
      <c r="E87" s="13">
        <v>2</v>
      </c>
      <c r="F87" s="3"/>
      <c r="G87" s="3"/>
      <c r="H87" s="21"/>
      <c r="I87" s="28"/>
      <c r="J87" s="6"/>
      <c r="K87" s="6"/>
      <c r="L87" s="6"/>
      <c r="M87" s="6"/>
    </row>
    <row r="88" spans="1:13" ht="16.5" outlineLevel="1">
      <c r="A88" s="4" t="s">
        <v>152</v>
      </c>
      <c r="B88" s="19" t="s">
        <v>77</v>
      </c>
      <c r="C88" s="13" t="s">
        <v>47</v>
      </c>
      <c r="D88" s="13">
        <v>4</v>
      </c>
      <c r="E88" s="13">
        <v>4</v>
      </c>
      <c r="F88" s="3"/>
      <c r="G88" s="3"/>
      <c r="H88" s="21"/>
      <c r="I88" s="28"/>
      <c r="J88" s="6"/>
      <c r="K88" s="6"/>
      <c r="L88" s="6"/>
      <c r="M88" s="6"/>
    </row>
    <row r="89" spans="1:13" s="22" customFormat="1" ht="26.25" customHeight="1">
      <c r="A89" s="18">
        <v>20</v>
      </c>
      <c r="B89" s="24" t="s">
        <v>18</v>
      </c>
      <c r="C89" s="29" t="s">
        <v>47</v>
      </c>
      <c r="D89" s="25">
        <f>SUM(D90:D99)</f>
        <v>121537</v>
      </c>
      <c r="E89" s="27"/>
      <c r="F89" s="27">
        <f>H89+J89+L89</f>
        <v>2184216.254723214</v>
      </c>
      <c r="G89" s="27">
        <f>I89+K89+M89</f>
        <v>1839426.7119371432</v>
      </c>
      <c r="H89" s="27">
        <v>2184216.254723214</v>
      </c>
      <c r="I89" s="27">
        <v>1839426.7119371432</v>
      </c>
      <c r="J89" s="27"/>
      <c r="K89" s="27"/>
      <c r="L89" s="27"/>
      <c r="M89" s="27"/>
    </row>
    <row r="90" spans="1:13" ht="16.5" outlineLevel="1">
      <c r="A90" s="4" t="s">
        <v>100</v>
      </c>
      <c r="B90" s="19" t="s">
        <v>91</v>
      </c>
      <c r="C90" s="13" t="s">
        <v>47</v>
      </c>
      <c r="D90" s="2">
        <v>42438</v>
      </c>
      <c r="E90" s="2"/>
      <c r="F90" s="3"/>
      <c r="G90" s="3"/>
      <c r="H90" s="21"/>
      <c r="I90" s="28"/>
      <c r="J90" s="6"/>
      <c r="K90" s="6"/>
      <c r="L90" s="6"/>
      <c r="M90" s="6"/>
    </row>
    <row r="91" spans="1:13" ht="16.5" outlineLevel="1">
      <c r="A91" s="4" t="s">
        <v>153</v>
      </c>
      <c r="B91" s="19" t="s">
        <v>92</v>
      </c>
      <c r="C91" s="13" t="s">
        <v>47</v>
      </c>
      <c r="D91" s="2">
        <v>107</v>
      </c>
      <c r="E91" s="2"/>
      <c r="F91" s="3"/>
      <c r="G91" s="3"/>
      <c r="H91" s="21"/>
      <c r="I91" s="28"/>
      <c r="J91" s="6"/>
      <c r="K91" s="6"/>
      <c r="L91" s="6"/>
      <c r="M91" s="6"/>
    </row>
    <row r="92" spans="1:13" ht="16.5" outlineLevel="1">
      <c r="A92" s="4" t="s">
        <v>154</v>
      </c>
      <c r="B92" s="19" t="s">
        <v>89</v>
      </c>
      <c r="C92" s="13" t="s">
        <v>47</v>
      </c>
      <c r="D92" s="2">
        <v>77184</v>
      </c>
      <c r="E92" s="2"/>
      <c r="F92" s="3"/>
      <c r="G92" s="3"/>
      <c r="H92" s="21"/>
      <c r="I92" s="28"/>
      <c r="J92" s="6"/>
      <c r="K92" s="6"/>
      <c r="L92" s="6"/>
      <c r="M92" s="6"/>
    </row>
    <row r="93" spans="1:13" ht="16.5" outlineLevel="1">
      <c r="A93" s="4" t="s">
        <v>155</v>
      </c>
      <c r="B93" s="19" t="s">
        <v>95</v>
      </c>
      <c r="C93" s="13" t="s">
        <v>47</v>
      </c>
      <c r="D93" s="2">
        <f>186+41</f>
        <v>227</v>
      </c>
      <c r="E93" s="2"/>
      <c r="F93" s="3"/>
      <c r="G93" s="3"/>
      <c r="H93" s="21"/>
      <c r="I93" s="28"/>
      <c r="J93" s="6"/>
      <c r="K93" s="6"/>
      <c r="L93" s="6"/>
      <c r="M93" s="6"/>
    </row>
    <row r="94" spans="1:13" ht="16.5" outlineLevel="1">
      <c r="A94" s="4" t="s">
        <v>156</v>
      </c>
      <c r="B94" s="19" t="s">
        <v>96</v>
      </c>
      <c r="C94" s="13" t="s">
        <v>47</v>
      </c>
      <c r="D94" s="2">
        <f>36+196+15+75+131</f>
        <v>453</v>
      </c>
      <c r="E94" s="2"/>
      <c r="F94" s="3"/>
      <c r="G94" s="3"/>
      <c r="H94" s="21"/>
      <c r="I94" s="28"/>
      <c r="J94" s="6"/>
      <c r="K94" s="6"/>
      <c r="L94" s="6"/>
      <c r="M94" s="6"/>
    </row>
    <row r="95" spans="1:13" ht="16.5" outlineLevel="1">
      <c r="A95" s="4" t="s">
        <v>157</v>
      </c>
      <c r="B95" s="19" t="s">
        <v>97</v>
      </c>
      <c r="C95" s="13" t="s">
        <v>47</v>
      </c>
      <c r="D95" s="2">
        <f>204+43</f>
        <v>247</v>
      </c>
      <c r="E95" s="2"/>
      <c r="F95" s="3"/>
      <c r="G95" s="3"/>
      <c r="H95" s="21"/>
      <c r="I95" s="28"/>
      <c r="J95" s="6"/>
      <c r="K95" s="6"/>
      <c r="L95" s="6"/>
      <c r="M95" s="6"/>
    </row>
    <row r="96" spans="1:13" ht="16.5" outlineLevel="1">
      <c r="A96" s="4" t="s">
        <v>158</v>
      </c>
      <c r="B96" s="19" t="s">
        <v>98</v>
      </c>
      <c r="C96" s="13" t="s">
        <v>47</v>
      </c>
      <c r="D96" s="2">
        <f>180+15+80+134</f>
        <v>409</v>
      </c>
      <c r="E96" s="2"/>
      <c r="F96" s="3"/>
      <c r="G96" s="3"/>
      <c r="H96" s="21"/>
      <c r="I96" s="28"/>
      <c r="J96" s="6"/>
      <c r="K96" s="6"/>
      <c r="L96" s="6"/>
      <c r="M96" s="6"/>
    </row>
    <row r="97" spans="1:13" ht="16.5" outlineLevel="1">
      <c r="A97" s="4" t="s">
        <v>159</v>
      </c>
      <c r="B97" s="19" t="s">
        <v>94</v>
      </c>
      <c r="C97" s="13" t="s">
        <v>47</v>
      </c>
      <c r="D97" s="2">
        <f>9+1</f>
        <v>10</v>
      </c>
      <c r="E97" s="2"/>
      <c r="F97" s="3"/>
      <c r="G97" s="3"/>
      <c r="H97" s="21"/>
      <c r="I97" s="28"/>
      <c r="J97" s="6"/>
      <c r="K97" s="6"/>
      <c r="L97" s="6"/>
      <c r="M97" s="6"/>
    </row>
    <row r="98" spans="1:13" ht="16.5" outlineLevel="1">
      <c r="A98" s="4" t="s">
        <v>160</v>
      </c>
      <c r="B98" s="19" t="s">
        <v>93</v>
      </c>
      <c r="C98" s="13" t="s">
        <v>47</v>
      </c>
      <c r="D98" s="2">
        <f>17+1+6+10</f>
        <v>34</v>
      </c>
      <c r="E98" s="2"/>
      <c r="F98" s="3"/>
      <c r="G98" s="3"/>
      <c r="H98" s="21"/>
      <c r="I98" s="28"/>
      <c r="J98" s="6"/>
      <c r="K98" s="6"/>
      <c r="L98" s="6"/>
      <c r="M98" s="6"/>
    </row>
    <row r="99" spans="1:13" ht="16.5" outlineLevel="1">
      <c r="A99" s="4" t="s">
        <v>161</v>
      </c>
      <c r="B99" s="19" t="s">
        <v>99</v>
      </c>
      <c r="C99" s="13" t="s">
        <v>47</v>
      </c>
      <c r="D99" s="2">
        <f>199+15+80+134</f>
        <v>428</v>
      </c>
      <c r="E99" s="2"/>
      <c r="F99" s="3"/>
      <c r="G99" s="3"/>
      <c r="H99" s="21"/>
      <c r="I99" s="28"/>
      <c r="J99" s="6"/>
      <c r="K99" s="6"/>
      <c r="L99" s="6"/>
      <c r="M99" s="6"/>
    </row>
    <row r="100" spans="1:13" s="22" customFormat="1" ht="47.25">
      <c r="A100" s="18">
        <v>21</v>
      </c>
      <c r="B100" s="24" t="s">
        <v>20</v>
      </c>
      <c r="C100" s="31" t="s">
        <v>175</v>
      </c>
      <c r="D100" s="31" t="s">
        <v>178</v>
      </c>
      <c r="E100" s="27"/>
      <c r="F100" s="27">
        <f>H100+J100+L100</f>
        <v>183274.62290320196</v>
      </c>
      <c r="G100" s="27">
        <f>I100+K100+M100</f>
        <v>18205.49839</v>
      </c>
      <c r="H100" s="27">
        <v>183274.62290320196</v>
      </c>
      <c r="I100" s="27">
        <f>18205498.39/1000</f>
        <v>18205.49839</v>
      </c>
      <c r="J100" s="27"/>
      <c r="K100" s="27"/>
      <c r="L100" s="27"/>
      <c r="M100" s="27"/>
    </row>
    <row r="101" spans="1:13" ht="63" outlineLevel="1">
      <c r="A101" s="4" t="s">
        <v>162</v>
      </c>
      <c r="B101" s="19" t="s">
        <v>82</v>
      </c>
      <c r="C101" s="13" t="s">
        <v>52</v>
      </c>
      <c r="D101" s="13">
        <v>2</v>
      </c>
      <c r="E101" s="13"/>
      <c r="F101" s="3"/>
      <c r="G101" s="3"/>
      <c r="H101" s="21"/>
      <c r="I101" s="28"/>
      <c r="J101" s="6"/>
      <c r="K101" s="6"/>
      <c r="L101" s="6"/>
      <c r="M101" s="6"/>
    </row>
    <row r="102" spans="1:13" ht="16.5" outlineLevel="1">
      <c r="A102" s="4" t="s">
        <v>163</v>
      </c>
      <c r="B102" s="19" t="s">
        <v>83</v>
      </c>
      <c r="C102" s="13" t="s">
        <v>47</v>
      </c>
      <c r="D102" s="13">
        <v>2</v>
      </c>
      <c r="E102" s="13"/>
      <c r="F102" s="3"/>
      <c r="G102" s="3"/>
      <c r="H102" s="21"/>
      <c r="I102" s="28"/>
      <c r="J102" s="6"/>
      <c r="K102" s="6"/>
      <c r="L102" s="6"/>
      <c r="M102" s="6"/>
    </row>
    <row r="103" spans="1:13" s="22" customFormat="1" ht="62.25" customHeight="1">
      <c r="A103" s="18">
        <v>22</v>
      </c>
      <c r="B103" s="24" t="s">
        <v>28</v>
      </c>
      <c r="C103" s="29" t="s">
        <v>84</v>
      </c>
      <c r="D103" s="29">
        <v>1</v>
      </c>
      <c r="E103" s="27"/>
      <c r="F103" s="27">
        <f>H103+J103+L103</f>
        <v>1815294.1223050507</v>
      </c>
      <c r="G103" s="27">
        <f>I103+K103+M103</f>
        <v>776703.19528</v>
      </c>
      <c r="H103" s="27">
        <v>1815294.1223050507</v>
      </c>
      <c r="I103" s="27">
        <v>776703.19528</v>
      </c>
      <c r="J103" s="27"/>
      <c r="K103" s="27"/>
      <c r="L103" s="27"/>
      <c r="M103" s="27"/>
    </row>
    <row r="104" spans="1:13" s="22" customFormat="1" ht="47.25">
      <c r="A104" s="18">
        <v>23</v>
      </c>
      <c r="B104" s="24" t="s">
        <v>29</v>
      </c>
      <c r="C104" s="29" t="str">
        <f>C105</f>
        <v>компл</v>
      </c>
      <c r="D104" s="29">
        <f>D105</f>
        <v>10</v>
      </c>
      <c r="E104" s="27"/>
      <c r="F104" s="27">
        <f>H104+J104+L104</f>
        <v>104860.835948571</v>
      </c>
      <c r="G104" s="27">
        <f>I104+K104+M104</f>
        <v>0</v>
      </c>
      <c r="H104" s="27">
        <v>104860.835948571</v>
      </c>
      <c r="I104" s="27"/>
      <c r="J104" s="27"/>
      <c r="K104" s="27"/>
      <c r="L104" s="27"/>
      <c r="M104" s="27"/>
    </row>
    <row r="105" spans="1:13" ht="16.5" outlineLevel="1">
      <c r="A105" s="4" t="s">
        <v>164</v>
      </c>
      <c r="B105" s="19" t="s">
        <v>85</v>
      </c>
      <c r="C105" s="13" t="s">
        <v>52</v>
      </c>
      <c r="D105" s="13">
        <v>10</v>
      </c>
      <c r="E105" s="13"/>
      <c r="F105" s="3"/>
      <c r="G105" s="3"/>
      <c r="H105" s="21"/>
      <c r="I105" s="28"/>
      <c r="J105" s="6"/>
      <c r="K105" s="6"/>
      <c r="L105" s="6"/>
      <c r="M105" s="6"/>
    </row>
    <row r="106" spans="1:13" s="22" customFormat="1" ht="31.5">
      <c r="A106" s="18">
        <v>24</v>
      </c>
      <c r="B106" s="24" t="s">
        <v>36</v>
      </c>
      <c r="C106" s="29" t="s">
        <v>118</v>
      </c>
      <c r="D106" s="29">
        <v>1</v>
      </c>
      <c r="E106" s="27"/>
      <c r="F106" s="27">
        <f>H106+J106+L106</f>
        <v>1000</v>
      </c>
      <c r="G106" s="27">
        <f>I106+K106+M106</f>
        <v>0</v>
      </c>
      <c r="H106" s="27">
        <v>1000</v>
      </c>
      <c r="I106" s="27"/>
      <c r="J106" s="27"/>
      <c r="K106" s="27"/>
      <c r="L106" s="27"/>
      <c r="M106" s="27"/>
    </row>
    <row r="107" spans="1:14" ht="16.5">
      <c r="A107" s="17"/>
      <c r="B107" s="20" t="s">
        <v>7</v>
      </c>
      <c r="C107" s="13"/>
      <c r="D107" s="13"/>
      <c r="E107" s="13"/>
      <c r="F107" s="5">
        <f>H107+J107+L107</f>
        <v>11422397.21886049</v>
      </c>
      <c r="G107" s="5">
        <f>I107+K107+M107</f>
        <v>7275707.834827144</v>
      </c>
      <c r="H107" s="21">
        <f aca="true" t="shared" si="3" ref="H107:M107">SUM(H17:H106)</f>
        <v>8764291.684867432</v>
      </c>
      <c r="I107" s="21">
        <f t="shared" si="3"/>
        <v>6008315.343547144</v>
      </c>
      <c r="J107" s="21">
        <f t="shared" si="3"/>
        <v>2129156.5974459173</v>
      </c>
      <c r="K107" s="21">
        <f t="shared" si="3"/>
        <v>1132051.44932</v>
      </c>
      <c r="L107" s="21">
        <f t="shared" si="3"/>
        <v>528948.93654714</v>
      </c>
      <c r="M107" s="21">
        <f t="shared" si="3"/>
        <v>135341.04196</v>
      </c>
      <c r="N107" s="26">
        <f>F107-'[1]2018'!$E$57</f>
        <v>0</v>
      </c>
    </row>
    <row r="108" spans="1:13" ht="16.5">
      <c r="A108" s="17"/>
      <c r="B108" s="20" t="s">
        <v>8</v>
      </c>
      <c r="C108" s="13"/>
      <c r="D108" s="13"/>
      <c r="E108" s="13"/>
      <c r="F108" s="5"/>
      <c r="G108" s="5"/>
      <c r="H108" s="21"/>
      <c r="I108" s="21"/>
      <c r="J108" s="6"/>
      <c r="K108" s="6"/>
      <c r="L108" s="6"/>
      <c r="M108" s="6"/>
    </row>
    <row r="109" spans="1:13" s="22" customFormat="1" ht="31.5">
      <c r="A109" s="18">
        <v>25</v>
      </c>
      <c r="B109" s="24" t="s">
        <v>10</v>
      </c>
      <c r="C109" s="29" t="s">
        <v>84</v>
      </c>
      <c r="D109" s="29">
        <v>1</v>
      </c>
      <c r="E109" s="27"/>
      <c r="F109" s="27">
        <f aca="true" t="shared" si="4" ref="F109:G112">H109+J109+L109</f>
        <v>899177.621331137</v>
      </c>
      <c r="G109" s="27">
        <f t="shared" si="4"/>
        <v>322064.67881</v>
      </c>
      <c r="H109" s="27">
        <v>899177.621331137</v>
      </c>
      <c r="I109" s="27">
        <v>322064.67881</v>
      </c>
      <c r="J109" s="27"/>
      <c r="K109" s="27"/>
      <c r="L109" s="27"/>
      <c r="M109" s="27"/>
    </row>
    <row r="110" spans="1:13" s="22" customFormat="1" ht="27" customHeight="1">
      <c r="A110" s="18">
        <v>26</v>
      </c>
      <c r="B110" s="24" t="s">
        <v>11</v>
      </c>
      <c r="C110" s="29" t="s">
        <v>84</v>
      </c>
      <c r="D110" s="29">
        <v>1</v>
      </c>
      <c r="E110" s="27">
        <v>1</v>
      </c>
      <c r="F110" s="27">
        <f t="shared" si="4"/>
        <v>18989.24375</v>
      </c>
      <c r="G110" s="27">
        <f t="shared" si="4"/>
        <v>18989.24375</v>
      </c>
      <c r="H110" s="27">
        <v>18989.24375</v>
      </c>
      <c r="I110" s="27">
        <f>18989243.75/1000</f>
        <v>18989.24375</v>
      </c>
      <c r="J110" s="27"/>
      <c r="K110" s="27"/>
      <c r="L110" s="27"/>
      <c r="M110" s="27"/>
    </row>
    <row r="111" spans="1:13" ht="16.5">
      <c r="A111" s="17"/>
      <c r="B111" s="20" t="s">
        <v>37</v>
      </c>
      <c r="C111" s="13"/>
      <c r="D111" s="13"/>
      <c r="E111" s="13"/>
      <c r="F111" s="5">
        <f t="shared" si="4"/>
        <v>918166.865081137</v>
      </c>
      <c r="G111" s="5">
        <f t="shared" si="4"/>
        <v>341053.92256000004</v>
      </c>
      <c r="H111" s="21">
        <f aca="true" t="shared" si="5" ref="H111:M111">SUM(H109:H110)</f>
        <v>918166.865081137</v>
      </c>
      <c r="I111" s="21">
        <f t="shared" si="5"/>
        <v>341053.92256000004</v>
      </c>
      <c r="J111" s="21">
        <f t="shared" si="5"/>
        <v>0</v>
      </c>
      <c r="K111" s="21">
        <f t="shared" si="5"/>
        <v>0</v>
      </c>
      <c r="L111" s="21">
        <f t="shared" si="5"/>
        <v>0</v>
      </c>
      <c r="M111" s="21">
        <f t="shared" si="5"/>
        <v>0</v>
      </c>
    </row>
    <row r="112" spans="1:13" s="22" customFormat="1" ht="31.5">
      <c r="A112" s="18">
        <v>27</v>
      </c>
      <c r="B112" s="24" t="s">
        <v>9</v>
      </c>
      <c r="C112" s="29"/>
      <c r="D112" s="58">
        <v>1183</v>
      </c>
      <c r="E112" s="27">
        <v>837</v>
      </c>
      <c r="F112" s="27">
        <f t="shared" si="4"/>
        <v>340077</v>
      </c>
      <c r="G112" s="27">
        <f t="shared" si="4"/>
        <v>338386.457249999</v>
      </c>
      <c r="H112" s="27">
        <v>340077</v>
      </c>
      <c r="I112" s="27">
        <f>227370240.289999/1000+111016216.96/1000</f>
        <v>338386.457249999</v>
      </c>
      <c r="J112" s="27"/>
      <c r="K112" s="27"/>
      <c r="L112" s="27"/>
      <c r="M112" s="27"/>
    </row>
    <row r="113" spans="1:13" s="22" customFormat="1" ht="47.25">
      <c r="A113" s="18">
        <v>28</v>
      </c>
      <c r="B113" s="24" t="s">
        <v>165</v>
      </c>
      <c r="C113" s="31" t="s">
        <v>179</v>
      </c>
      <c r="D113" s="31" t="s">
        <v>180</v>
      </c>
      <c r="E113" s="31" t="s">
        <v>208</v>
      </c>
      <c r="F113" s="27">
        <v>861239.2738699999</v>
      </c>
      <c r="G113" s="27">
        <v>632484.46604</v>
      </c>
      <c r="H113" s="27">
        <v>861239.2738699999</v>
      </c>
      <c r="I113" s="27">
        <v>632484.46604</v>
      </c>
      <c r="J113" s="27"/>
      <c r="K113" s="27"/>
      <c r="L113" s="27"/>
      <c r="M113" s="27"/>
    </row>
  </sheetData>
  <sheetProtection/>
  <mergeCells count="11">
    <mergeCell ref="A11:A12"/>
    <mergeCell ref="B11:B12"/>
    <mergeCell ref="C11:C12"/>
    <mergeCell ref="D11:E11"/>
    <mergeCell ref="F11:G11"/>
    <mergeCell ref="H11:I11"/>
    <mergeCell ref="J11:K11"/>
    <mergeCell ref="L11:M11"/>
    <mergeCell ref="L1:M1"/>
    <mergeCell ref="N1:Q1"/>
    <mergeCell ref="B10:M10"/>
  </mergeCells>
  <printOptions horizontalCentered="1"/>
  <pageMargins left="0.31496062992125984" right="0.31496062992125984" top="0.3937007874015748" bottom="0.35433070866141736" header="0.31496062992125984" footer="0.1968503937007874"/>
  <pageSetup fitToHeight="4" fitToWidth="1" horizontalDpi="600" verticalDpi="600" orientation="landscape" paperSize="8" scale="74" r:id="rId1"/>
  <headerFooter>
    <oddFooter>&amp;C&amp;P</oddFooter>
  </headerFooter>
  <rowBreaks count="4" manualBreakCount="4">
    <brk id="38" max="12" man="1"/>
    <brk id="66" max="12" man="1"/>
    <brk id="86" max="12" man="1"/>
    <brk id="10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view="pageBreakPreview" zoomScale="60" zoomScalePageLayoutView="0" workbookViewId="0" topLeftCell="A1">
      <selection activeCell="E19" sqref="E19"/>
    </sheetView>
  </sheetViews>
  <sheetFormatPr defaultColWidth="9.140625" defaultRowHeight="15" outlineLevelRow="1"/>
  <cols>
    <col min="1" max="1" width="32.28125" style="0" customWidth="1"/>
    <col min="2" max="2" width="25.28125" style="0" customWidth="1"/>
    <col min="3" max="4" width="25.421875" style="0" customWidth="1"/>
    <col min="5" max="5" width="28.00390625" style="0" customWidth="1"/>
    <col min="6" max="6" width="31.140625" style="0" customWidth="1"/>
  </cols>
  <sheetData>
    <row r="1" spans="2:13" s="7" customFormat="1" ht="94.5" customHeight="1" outlineLevel="1">
      <c r="B1" s="38"/>
      <c r="C1" s="12"/>
      <c r="D1" s="12"/>
      <c r="E1" s="73" t="s">
        <v>191</v>
      </c>
      <c r="F1" s="73"/>
      <c r="G1" s="59"/>
      <c r="H1" s="60"/>
      <c r="I1" s="60"/>
      <c r="J1" s="62"/>
      <c r="K1" s="62"/>
      <c r="L1" s="63"/>
      <c r="M1" s="63"/>
    </row>
    <row r="2" spans="4:9" ht="15.75">
      <c r="D2" s="39"/>
      <c r="E2" s="39"/>
      <c r="F2" s="62"/>
      <c r="G2" s="62"/>
      <c r="H2" s="63"/>
      <c r="I2" s="63"/>
    </row>
    <row r="4" spans="1:6" ht="72" customHeight="1">
      <c r="A4" s="40" t="s">
        <v>192</v>
      </c>
      <c r="B4" s="40" t="s">
        <v>202</v>
      </c>
      <c r="C4" s="40" t="s">
        <v>193</v>
      </c>
      <c r="D4" s="40" t="s">
        <v>203</v>
      </c>
      <c r="E4" s="40" t="s">
        <v>194</v>
      </c>
      <c r="F4" s="40" t="s">
        <v>195</v>
      </c>
    </row>
    <row r="5" spans="1:6" ht="110.25">
      <c r="A5" s="41" t="s">
        <v>196</v>
      </c>
      <c r="B5" s="49" t="s">
        <v>197</v>
      </c>
      <c r="C5" s="50">
        <v>65.5</v>
      </c>
      <c r="D5" s="49" t="s">
        <v>197</v>
      </c>
      <c r="E5" s="43"/>
      <c r="F5" s="43"/>
    </row>
    <row r="6" spans="1:6" ht="78.75">
      <c r="A6" s="41" t="s">
        <v>198</v>
      </c>
      <c r="B6" s="51">
        <v>0.1258</v>
      </c>
      <c r="C6" s="51">
        <v>0.1467</v>
      </c>
      <c r="D6" s="51">
        <v>0.1266</v>
      </c>
      <c r="E6" s="43"/>
      <c r="F6" s="43"/>
    </row>
    <row r="7" spans="1:6" ht="63" hidden="1">
      <c r="A7" s="41" t="s">
        <v>199</v>
      </c>
      <c r="B7" s="43"/>
      <c r="C7" s="43"/>
      <c r="D7" s="43"/>
      <c r="E7" s="43"/>
      <c r="F7" s="43"/>
    </row>
    <row r="8" spans="1:6" ht="15.75" hidden="1">
      <c r="A8" s="43" t="s">
        <v>200</v>
      </c>
      <c r="B8" s="43"/>
      <c r="C8" s="43"/>
      <c r="D8" s="43"/>
      <c r="E8" s="43"/>
      <c r="F8" s="43"/>
    </row>
    <row r="9" spans="1:6" ht="15.75" hidden="1">
      <c r="A9" s="43" t="s">
        <v>200</v>
      </c>
      <c r="B9" s="43"/>
      <c r="C9" s="43"/>
      <c r="D9" s="43"/>
      <c r="E9" s="43"/>
      <c r="F9" s="43"/>
    </row>
    <row r="10" spans="1:6" ht="63">
      <c r="A10" s="41" t="s">
        <v>199</v>
      </c>
      <c r="B10" s="42">
        <v>1135</v>
      </c>
      <c r="C10" s="42" t="s">
        <v>197</v>
      </c>
      <c r="D10" s="42">
        <v>1121</v>
      </c>
      <c r="E10" s="44"/>
      <c r="F10" s="44"/>
    </row>
    <row r="11" spans="1:6" ht="15.75">
      <c r="A11" s="45"/>
      <c r="B11" s="45"/>
      <c r="C11" s="45"/>
      <c r="D11" s="45"/>
      <c r="E11" s="45"/>
      <c r="F11" s="45"/>
    </row>
    <row r="12" spans="1:6" ht="30.75" customHeight="1">
      <c r="A12" s="72" t="s">
        <v>201</v>
      </c>
      <c r="B12" s="72"/>
      <c r="C12" s="72"/>
      <c r="D12" s="72"/>
      <c r="E12" s="72"/>
      <c r="F12" s="72"/>
    </row>
    <row r="15" spans="1:6" s="46" customFormat="1" ht="18.75">
      <c r="A15" s="46" t="s">
        <v>209</v>
      </c>
      <c r="B15" s="47"/>
      <c r="C15" s="48"/>
      <c r="D15" s="48"/>
      <c r="E15" s="48"/>
      <c r="F15" s="61" t="s">
        <v>210</v>
      </c>
    </row>
  </sheetData>
  <sheetProtection/>
  <mergeCells count="4">
    <mergeCell ref="E1:F1"/>
    <mergeCell ref="J1:M1"/>
    <mergeCell ref="F2:I2"/>
    <mergeCell ref="A12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nkozlova</dc:creator>
  <cp:keywords/>
  <dc:description/>
  <cp:lastModifiedBy>Темиржанова Эльмира</cp:lastModifiedBy>
  <cp:lastPrinted>2018-12-14T07:52:34Z</cp:lastPrinted>
  <dcterms:created xsi:type="dcterms:W3CDTF">2015-05-28T08:54:31Z</dcterms:created>
  <dcterms:modified xsi:type="dcterms:W3CDTF">2018-12-14T08:38:14Z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